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codeName="ThisWorkbook"/>
  <mc:AlternateContent xmlns:mc="http://schemas.openxmlformats.org/markup-compatibility/2006">
    <mc:Choice Requires="x15">
      <x15ac:absPath xmlns:x15ac="http://schemas.microsoft.com/office/spreadsheetml/2010/11/ac" url="C:\■2025JCyokkaichi\上程資料\2025年度予算案\jim04rys01(1203-1)\jim04rys01\sanko\"/>
    </mc:Choice>
  </mc:AlternateContent>
  <xr:revisionPtr revIDLastSave="0" documentId="13_ncr:1_{D0B22FB4-5D9B-44BB-9765-4FDCDABD3A05}" xr6:coauthVersionLast="47" xr6:coauthVersionMax="47" xr10:uidLastSave="{00000000-0000-0000-0000-000000000000}"/>
  <bookViews>
    <workbookView xWindow="-120" yWindow="-120" windowWidth="20730" windowHeight="11160" tabRatio="812" firstSheet="4" activeTab="13" xr2:uid="{00000000-000D-0000-FFFF-FFFF00000000}"/>
  </bookViews>
  <sheets>
    <sheet name="委員会事業内訳表" sheetId="77" r:id="rId1"/>
    <sheet name="委員会事業費集計" sheetId="78" r:id="rId2"/>
    <sheet name="マトリックス収支予算(配賦前）" sheetId="65" r:id="rId3"/>
    <sheet name="マトリックス収支予算(配賦後)" sheetId="71" r:id="rId4"/>
    <sheet name="メンバー人員割合" sheetId="29" r:id="rId5"/>
    <sheet name="役員報酬配賦" sheetId="30" r:id="rId6"/>
    <sheet name="給料手当按分" sheetId="52" r:id="rId7"/>
    <sheet name="諸経費按分" sheetId="53" r:id="rId8"/>
    <sheet name="E(2)-1" sheetId="58" r:id="rId9"/>
    <sheet name="E(2)-2" sheetId="56" r:id="rId10"/>
    <sheet name="明細書1" sheetId="74" r:id="rId11"/>
    <sheet name="明細書１ (希望予算満額の場合)" sheetId="86" state="hidden" r:id="rId12"/>
    <sheet name="明細書2" sheetId="75" r:id="rId13"/>
    <sheet name="明細書3" sheetId="76" r:id="rId14"/>
  </sheets>
  <definedNames>
    <definedName name="_xlnm.Print_Area" localSheetId="10">明細書1!$A$1:$I$48</definedName>
    <definedName name="_xlnm.Print_Area" localSheetId="11">'明細書１ (希望予算満額の場合)'!$A$1:$I$47</definedName>
    <definedName name="_xlnm.Print_Area" localSheetId="13">明細書3!$A$1:$M$31</definedName>
  </definedNames>
  <calcPr calcId="191029" concurrentCalc="0"/>
</workbook>
</file>

<file path=xl/calcChain.xml><?xml version="1.0" encoding="utf-8"?>
<calcChain xmlns="http://schemas.openxmlformats.org/spreadsheetml/2006/main">
  <c r="B36" i="74" l="1"/>
  <c r="L79" i="56"/>
  <c r="L76" i="56"/>
  <c r="G57" i="65"/>
  <c r="G56" i="65"/>
  <c r="F35" i="71"/>
  <c r="F58" i="71"/>
  <c r="G35" i="65"/>
  <c r="E35" i="65"/>
  <c r="F35" i="65"/>
  <c r="H35" i="65"/>
  <c r="H58" i="65"/>
  <c r="H59" i="65"/>
  <c r="E24" i="65"/>
  <c r="K3" i="78"/>
  <c r="B23" i="74"/>
  <c r="B22" i="74"/>
  <c r="B21" i="74"/>
  <c r="B14" i="74"/>
  <c r="B20" i="74"/>
  <c r="F39" i="77"/>
  <c r="G39" i="77"/>
  <c r="J39" i="77"/>
  <c r="K39" i="77"/>
  <c r="B42" i="74"/>
  <c r="B18" i="74"/>
  <c r="C29" i="74"/>
  <c r="C30" i="76"/>
  <c r="D29" i="76"/>
  <c r="D28" i="76"/>
  <c r="B27" i="76"/>
  <c r="D27" i="76"/>
  <c r="D26" i="76"/>
  <c r="D25" i="76"/>
  <c r="B24" i="76"/>
  <c r="D24" i="76"/>
  <c r="B22" i="76"/>
  <c r="D22" i="76"/>
  <c r="E21" i="76"/>
  <c r="B21" i="76"/>
  <c r="D21" i="76"/>
  <c r="B20" i="76"/>
  <c r="B30" i="76"/>
  <c r="B16" i="76"/>
  <c r="D15" i="76"/>
  <c r="D14" i="76"/>
  <c r="D13" i="76"/>
  <c r="D16" i="76"/>
  <c r="B9" i="76"/>
  <c r="D3" i="76"/>
  <c r="D9" i="76"/>
  <c r="B3" i="76"/>
  <c r="D20" i="76"/>
  <c r="D30" i="76"/>
  <c r="B5" i="74"/>
  <c r="D5" i="74"/>
  <c r="B6" i="74"/>
  <c r="D6" i="74"/>
  <c r="B7" i="74"/>
  <c r="D7" i="74"/>
  <c r="B8" i="74"/>
  <c r="D8" i="74"/>
  <c r="B9" i="74"/>
  <c r="D9" i="74"/>
  <c r="B10" i="74"/>
  <c r="D10" i="74"/>
  <c r="D11" i="74"/>
  <c r="B12" i="74"/>
  <c r="D12" i="74"/>
  <c r="D13" i="74"/>
  <c r="C14" i="74"/>
  <c r="D20" i="74"/>
  <c r="D21" i="74"/>
  <c r="D22" i="74"/>
  <c r="D23" i="74"/>
  <c r="C24" i="74"/>
  <c r="D26" i="74"/>
  <c r="D28" i="74"/>
  <c r="B33" i="74"/>
  <c r="D33" i="74"/>
  <c r="B34" i="74"/>
  <c r="D34" i="74"/>
  <c r="D35" i="74"/>
  <c r="D36" i="74"/>
  <c r="B37" i="74"/>
  <c r="D37" i="74"/>
  <c r="D38" i="74"/>
  <c r="D41" i="74"/>
  <c r="D39" i="74"/>
  <c r="D40" i="74"/>
  <c r="C42" i="74"/>
  <c r="D42" i="74"/>
  <c r="D14" i="74"/>
  <c r="J90" i="77"/>
  <c r="N78" i="77"/>
  <c r="N68" i="77"/>
  <c r="E80" i="77"/>
  <c r="E79" i="77"/>
  <c r="E69" i="77"/>
  <c r="E70" i="77"/>
  <c r="E71" i="77"/>
  <c r="E72" i="77"/>
  <c r="E73" i="77"/>
  <c r="E74" i="77"/>
  <c r="E75" i="77"/>
  <c r="E76" i="77"/>
  <c r="E77" i="77"/>
  <c r="E78" i="77"/>
  <c r="E68" i="77"/>
  <c r="J58" i="77"/>
  <c r="J38" i="77"/>
  <c r="J28" i="77"/>
  <c r="J27" i="77"/>
  <c r="D39" i="77"/>
  <c r="D38" i="77"/>
  <c r="D29" i="77"/>
  <c r="D30" i="77"/>
  <c r="D31" i="77"/>
  <c r="D32" i="77"/>
  <c r="D33" i="77"/>
  <c r="D34" i="77"/>
  <c r="D35" i="77"/>
  <c r="D36" i="77"/>
  <c r="D37" i="77"/>
  <c r="D27" i="77"/>
  <c r="D28" i="77"/>
  <c r="D19" i="77"/>
  <c r="D18" i="77"/>
  <c r="D8" i="77"/>
  <c r="D9" i="77"/>
  <c r="D10" i="77"/>
  <c r="D11" i="77"/>
  <c r="D12" i="77"/>
  <c r="D13" i="77"/>
  <c r="D14" i="77"/>
  <c r="D15" i="77"/>
  <c r="D16" i="77"/>
  <c r="D17" i="77"/>
  <c r="D7" i="77"/>
  <c r="D18" i="74"/>
  <c r="L42" i="56"/>
  <c r="L39" i="56"/>
  <c r="B8" i="75"/>
  <c r="L30" i="56"/>
  <c r="N93" i="77"/>
  <c r="N94" i="77"/>
  <c r="N95" i="77"/>
  <c r="N96" i="77"/>
  <c r="N97" i="77"/>
  <c r="N98" i="77"/>
  <c r="N99" i="77"/>
  <c r="N100" i="77"/>
  <c r="N101" i="77"/>
  <c r="N90" i="77"/>
  <c r="N91" i="77"/>
  <c r="N92" i="77"/>
  <c r="D102" i="77"/>
  <c r="G53" i="65"/>
  <c r="D42" i="75"/>
  <c r="D41" i="75"/>
  <c r="B25" i="75"/>
  <c r="D25" i="75"/>
  <c r="D24" i="75"/>
  <c r="B21" i="75"/>
  <c r="E22" i="75"/>
  <c r="B20" i="75"/>
  <c r="D25" i="29"/>
  <c r="C25" i="29"/>
  <c r="B25" i="29"/>
  <c r="D59" i="77"/>
  <c r="E59" i="77"/>
  <c r="E44" i="77"/>
  <c r="F24" i="77"/>
  <c r="D44" i="77"/>
  <c r="J59" i="77"/>
  <c r="B38" i="86"/>
  <c r="J91" i="77"/>
  <c r="J92" i="77"/>
  <c r="J93" i="77"/>
  <c r="J94" i="77"/>
  <c r="J95" i="77"/>
  <c r="J96" i="77"/>
  <c r="J97" i="77"/>
  <c r="J98" i="77"/>
  <c r="J99" i="77"/>
  <c r="J100" i="77"/>
  <c r="J101" i="77"/>
  <c r="F15" i="78"/>
  <c r="F14" i="78"/>
  <c r="F13" i="78"/>
  <c r="F12" i="78"/>
  <c r="F11" i="78"/>
  <c r="F10" i="78"/>
  <c r="F9" i="78"/>
  <c r="F8" i="78"/>
  <c r="F7" i="78"/>
  <c r="F6" i="78"/>
  <c r="F5" i="78"/>
  <c r="F4" i="78"/>
  <c r="F3" i="78"/>
  <c r="D87" i="77"/>
  <c r="J48" i="77"/>
  <c r="L4" i="78"/>
  <c r="J49" i="77"/>
  <c r="L5" i="78"/>
  <c r="J50" i="77"/>
  <c r="L6" i="78"/>
  <c r="J51" i="77"/>
  <c r="L7" i="78"/>
  <c r="J52" i="77"/>
  <c r="L8" i="78"/>
  <c r="J53" i="77"/>
  <c r="L9" i="78"/>
  <c r="J54" i="77"/>
  <c r="L10" i="78"/>
  <c r="J55" i="77"/>
  <c r="L11" i="78"/>
  <c r="J56" i="77"/>
  <c r="L12" i="78"/>
  <c r="J57" i="77"/>
  <c r="L13" i="78"/>
  <c r="L14" i="78"/>
  <c r="J47" i="77"/>
  <c r="L3" i="78"/>
  <c r="F59" i="77"/>
  <c r="F44" i="77"/>
  <c r="I59" i="77"/>
  <c r="H59" i="77"/>
  <c r="G59" i="77"/>
  <c r="G44" i="77"/>
  <c r="B59" i="77"/>
  <c r="C58" i="77"/>
  <c r="C57" i="77"/>
  <c r="D13" i="78"/>
  <c r="C56" i="77"/>
  <c r="D12" i="78"/>
  <c r="C55" i="77"/>
  <c r="D11" i="78"/>
  <c r="C54" i="77"/>
  <c r="D10" i="78"/>
  <c r="C53" i="77"/>
  <c r="D9" i="78"/>
  <c r="C52" i="77"/>
  <c r="D8" i="78"/>
  <c r="C51" i="77"/>
  <c r="D7" i="78"/>
  <c r="C50" i="77"/>
  <c r="D6" i="78"/>
  <c r="C49" i="77"/>
  <c r="D5" i="78"/>
  <c r="C48" i="77"/>
  <c r="D4" i="78"/>
  <c r="C47" i="77"/>
  <c r="D3" i="78"/>
  <c r="I44" i="77"/>
  <c r="H44" i="77"/>
  <c r="G24" i="77"/>
  <c r="I39" i="77"/>
  <c r="H39" i="77"/>
  <c r="E39" i="77"/>
  <c r="E24" i="77"/>
  <c r="C39" i="77"/>
  <c r="C24" i="77"/>
  <c r="B39" i="77"/>
  <c r="B24" i="77"/>
  <c r="D24" i="77"/>
  <c r="K14" i="78"/>
  <c r="C14" i="78"/>
  <c r="J37" i="77"/>
  <c r="K13" i="78"/>
  <c r="C13" i="78"/>
  <c r="J36" i="77"/>
  <c r="K12" i="78"/>
  <c r="C12" i="78"/>
  <c r="J35" i="77"/>
  <c r="K11" i="78"/>
  <c r="C11" i="78"/>
  <c r="J34" i="77"/>
  <c r="K10" i="78"/>
  <c r="C10" i="78"/>
  <c r="J33" i="77"/>
  <c r="K9" i="78"/>
  <c r="C9" i="78"/>
  <c r="J32" i="77"/>
  <c r="K8" i="78"/>
  <c r="C8" i="78"/>
  <c r="J31" i="77"/>
  <c r="K7" i="78"/>
  <c r="C7" i="78"/>
  <c r="J30" i="77"/>
  <c r="K6" i="78"/>
  <c r="C6" i="78"/>
  <c r="J29" i="77"/>
  <c r="K5" i="78"/>
  <c r="C5" i="78"/>
  <c r="K4" i="78"/>
  <c r="C4" i="78"/>
  <c r="C3" i="78"/>
  <c r="I24" i="77"/>
  <c r="H24" i="77"/>
  <c r="F20" i="65"/>
  <c r="B37" i="86"/>
  <c r="D40" i="86"/>
  <c r="D39" i="86"/>
  <c r="D38" i="86"/>
  <c r="D37" i="86"/>
  <c r="D36" i="86"/>
  <c r="D35" i="86"/>
  <c r="D34" i="86"/>
  <c r="D33" i="86"/>
  <c r="D28" i="86"/>
  <c r="D26" i="86"/>
  <c r="C24" i="86"/>
  <c r="C14" i="86"/>
  <c r="D13" i="86"/>
  <c r="D12" i="86"/>
  <c r="B12" i="86"/>
  <c r="D11" i="86"/>
  <c r="D10" i="86"/>
  <c r="B9" i="86"/>
  <c r="D9" i="86"/>
  <c r="G8" i="86"/>
  <c r="B8" i="86"/>
  <c r="D8" i="86"/>
  <c r="G7" i="86"/>
  <c r="B7" i="86"/>
  <c r="D7" i="86"/>
  <c r="B6" i="86"/>
  <c r="D6" i="86"/>
  <c r="B5" i="86"/>
  <c r="D5" i="86"/>
  <c r="J44" i="77"/>
  <c r="J24" i="77"/>
  <c r="K58" i="77"/>
  <c r="D14" i="86"/>
  <c r="J87" i="77"/>
  <c r="D14" i="78"/>
  <c r="K57" i="77"/>
  <c r="K53" i="77"/>
  <c r="L15" i="78"/>
  <c r="K50" i="77"/>
  <c r="K52" i="77"/>
  <c r="K47" i="77"/>
  <c r="K49" i="77"/>
  <c r="K51" i="77"/>
  <c r="K54" i="77"/>
  <c r="K56" i="77"/>
  <c r="K55" i="77"/>
  <c r="C44" i="77"/>
  <c r="K48" i="77"/>
  <c r="C59" i="77"/>
  <c r="D15" i="78"/>
  <c r="K29" i="77"/>
  <c r="K37" i="77"/>
  <c r="K34" i="77"/>
  <c r="K36" i="77"/>
  <c r="K38" i="77"/>
  <c r="K33" i="77"/>
  <c r="K30" i="77"/>
  <c r="K32" i="77"/>
  <c r="K15" i="78"/>
  <c r="K27" i="77"/>
  <c r="K31" i="77"/>
  <c r="K35" i="77"/>
  <c r="K28" i="77"/>
  <c r="C15" i="78"/>
  <c r="D41" i="86"/>
  <c r="B14" i="86"/>
  <c r="B41" i="86"/>
  <c r="B18" i="86"/>
  <c r="B26" i="29"/>
  <c r="H22" i="29"/>
  <c r="H21" i="29"/>
  <c r="H13" i="29"/>
  <c r="H12" i="29"/>
  <c r="K44" i="77"/>
  <c r="K59" i="77"/>
  <c r="K24" i="77"/>
  <c r="D18" i="86"/>
  <c r="B40" i="75"/>
  <c r="B43" i="75"/>
  <c r="G36" i="65"/>
  <c r="H15" i="78"/>
  <c r="P15" i="78"/>
  <c r="Q15" i="78"/>
  <c r="E102" i="77"/>
  <c r="M102" i="77"/>
  <c r="L102" i="77"/>
  <c r="K102" i="77"/>
  <c r="I102" i="77"/>
  <c r="H102" i="77"/>
  <c r="G102" i="77"/>
  <c r="F102" i="77"/>
  <c r="S14" i="78"/>
  <c r="T14" i="78"/>
  <c r="D31" i="78"/>
  <c r="N14" i="78"/>
  <c r="C101" i="77"/>
  <c r="S13" i="78"/>
  <c r="T13" i="78"/>
  <c r="D30" i="78"/>
  <c r="G34" i="65"/>
  <c r="N13" i="78"/>
  <c r="C100" i="77"/>
  <c r="S12" i="78"/>
  <c r="T12" i="78"/>
  <c r="D29" i="78"/>
  <c r="G33" i="65"/>
  <c r="N12" i="78"/>
  <c r="C99" i="77"/>
  <c r="S11" i="78"/>
  <c r="T11" i="78"/>
  <c r="D28" i="78"/>
  <c r="G32" i="65"/>
  <c r="N11" i="78"/>
  <c r="C98" i="77"/>
  <c r="S10" i="78"/>
  <c r="T10" i="78"/>
  <c r="D27" i="78"/>
  <c r="G31" i="65"/>
  <c r="N10" i="78"/>
  <c r="C97" i="77"/>
  <c r="S9" i="78"/>
  <c r="T9" i="78"/>
  <c r="D26" i="78"/>
  <c r="G30" i="65"/>
  <c r="N9" i="78"/>
  <c r="C96" i="77"/>
  <c r="S8" i="78"/>
  <c r="T8" i="78"/>
  <c r="D25" i="78"/>
  <c r="G29" i="65"/>
  <c r="N8" i="78"/>
  <c r="C95" i="77"/>
  <c r="S7" i="78"/>
  <c r="T7" i="78"/>
  <c r="D24" i="78"/>
  <c r="G28" i="65"/>
  <c r="N7" i="78"/>
  <c r="C94" i="77"/>
  <c r="S6" i="78"/>
  <c r="T6" i="78"/>
  <c r="D23" i="78"/>
  <c r="G27" i="65"/>
  <c r="N6" i="78"/>
  <c r="C93" i="77"/>
  <c r="S5" i="78"/>
  <c r="T5" i="78"/>
  <c r="D22" i="78"/>
  <c r="G26" i="65"/>
  <c r="N5" i="78"/>
  <c r="C92" i="77"/>
  <c r="S4" i="78"/>
  <c r="T4" i="78"/>
  <c r="D21" i="78"/>
  <c r="G25" i="65"/>
  <c r="N4" i="78"/>
  <c r="C91" i="77"/>
  <c r="S3" i="78"/>
  <c r="T3" i="78"/>
  <c r="D20" i="78"/>
  <c r="N3" i="78"/>
  <c r="C90" i="77"/>
  <c r="I87" i="77"/>
  <c r="H87" i="77"/>
  <c r="G87" i="77"/>
  <c r="F87" i="77"/>
  <c r="C87" i="77"/>
  <c r="J102" i="77"/>
  <c r="N15" i="78"/>
  <c r="E87" i="77"/>
  <c r="N87" i="77"/>
  <c r="O98" i="77"/>
  <c r="O101" i="77"/>
  <c r="O93" i="77"/>
  <c r="O87" i="77"/>
  <c r="O90" i="77"/>
  <c r="G24" i="65"/>
  <c r="T15" i="78"/>
  <c r="D32" i="78"/>
  <c r="C102" i="77"/>
  <c r="O97" i="77"/>
  <c r="N102" i="77"/>
  <c r="S15" i="78"/>
  <c r="O94" i="77"/>
  <c r="O100" i="77"/>
  <c r="O95" i="77"/>
  <c r="O96" i="77"/>
  <c r="O91" i="77"/>
  <c r="O99" i="77"/>
  <c r="O92" i="77"/>
  <c r="B22" i="86"/>
  <c r="D22" i="86"/>
  <c r="O102" i="77"/>
  <c r="E8" i="65"/>
  <c r="C13" i="52"/>
  <c r="H24" i="29"/>
  <c r="M80" i="77"/>
  <c r="L80" i="77"/>
  <c r="L65" i="77"/>
  <c r="N65" i="77"/>
  <c r="P79" i="77"/>
  <c r="O14" i="78"/>
  <c r="N79" i="77"/>
  <c r="G14" i="78"/>
  <c r="P78" i="77"/>
  <c r="O13" i="78"/>
  <c r="G13" i="78"/>
  <c r="P77" i="77"/>
  <c r="O12" i="78"/>
  <c r="N77" i="77"/>
  <c r="G12" i="78"/>
  <c r="P76" i="77"/>
  <c r="O11" i="78"/>
  <c r="N76" i="77"/>
  <c r="G11" i="78"/>
  <c r="P75" i="77"/>
  <c r="O10" i="78"/>
  <c r="N75" i="77"/>
  <c r="G10" i="78"/>
  <c r="P74" i="77"/>
  <c r="O9" i="78"/>
  <c r="N74" i="77"/>
  <c r="G9" i="78"/>
  <c r="P73" i="77"/>
  <c r="O8" i="78"/>
  <c r="N73" i="77"/>
  <c r="G8" i="78"/>
  <c r="P72" i="77"/>
  <c r="O7" i="78"/>
  <c r="N72" i="77"/>
  <c r="G7" i="78"/>
  <c r="P71" i="77"/>
  <c r="O6" i="78"/>
  <c r="N71" i="77"/>
  <c r="G6" i="78"/>
  <c r="P70" i="77"/>
  <c r="O5" i="78"/>
  <c r="N70" i="77"/>
  <c r="G5" i="78"/>
  <c r="P69" i="77"/>
  <c r="O4" i="78"/>
  <c r="N69" i="77"/>
  <c r="G4" i="78"/>
  <c r="P68" i="77"/>
  <c r="O3" i="78"/>
  <c r="G3" i="78"/>
  <c r="P65" i="77"/>
  <c r="G80" i="77"/>
  <c r="F80" i="77"/>
  <c r="D80" i="77"/>
  <c r="D65" i="77"/>
  <c r="C80" i="77"/>
  <c r="B80" i="77"/>
  <c r="B65" i="77"/>
  <c r="E65" i="77"/>
  <c r="H79" i="77"/>
  <c r="M14" i="78"/>
  <c r="E14" i="78"/>
  <c r="H78" i="77"/>
  <c r="M13" i="78"/>
  <c r="E13" i="78"/>
  <c r="H77" i="77"/>
  <c r="M12" i="78"/>
  <c r="E12" i="78"/>
  <c r="H76" i="77"/>
  <c r="M11" i="78"/>
  <c r="E11" i="78"/>
  <c r="H75" i="77"/>
  <c r="M10" i="78"/>
  <c r="E10" i="78"/>
  <c r="H74" i="77"/>
  <c r="M9" i="78"/>
  <c r="E9" i="78"/>
  <c r="H73" i="77"/>
  <c r="M8" i="78"/>
  <c r="E8" i="78"/>
  <c r="H72" i="77"/>
  <c r="M7" i="78"/>
  <c r="E7" i="78"/>
  <c r="H71" i="77"/>
  <c r="M6" i="78"/>
  <c r="E6" i="78"/>
  <c r="H70" i="77"/>
  <c r="M5" i="78"/>
  <c r="E5" i="78"/>
  <c r="H69" i="77"/>
  <c r="M4" i="78"/>
  <c r="E4" i="78"/>
  <c r="H68" i="77"/>
  <c r="M3" i="78"/>
  <c r="E3" i="78"/>
  <c r="G65" i="77"/>
  <c r="F65" i="77"/>
  <c r="C19" i="77"/>
  <c r="C4" i="77"/>
  <c r="F4" i="77"/>
  <c r="G4" i="77"/>
  <c r="B3" i="78"/>
  <c r="H7" i="77"/>
  <c r="J3" i="78"/>
  <c r="R3" i="78"/>
  <c r="B4" i="78"/>
  <c r="H8" i="77"/>
  <c r="J4" i="78"/>
  <c r="B5" i="78"/>
  <c r="H9" i="77"/>
  <c r="J5" i="78"/>
  <c r="B6" i="78"/>
  <c r="H10" i="77"/>
  <c r="J6" i="78"/>
  <c r="B7" i="78"/>
  <c r="H11" i="77"/>
  <c r="J7" i="78"/>
  <c r="B8" i="78"/>
  <c r="H12" i="77"/>
  <c r="J8" i="78"/>
  <c r="B9" i="78"/>
  <c r="H13" i="77"/>
  <c r="J9" i="78"/>
  <c r="B10" i="78"/>
  <c r="H14" i="77"/>
  <c r="J10" i="78"/>
  <c r="B11" i="78"/>
  <c r="H15" i="77"/>
  <c r="J11" i="78"/>
  <c r="B12" i="78"/>
  <c r="H16" i="77"/>
  <c r="J12" i="78"/>
  <c r="B13" i="78"/>
  <c r="H17" i="77"/>
  <c r="J13" i="78"/>
  <c r="B14" i="78"/>
  <c r="H18" i="77"/>
  <c r="J14" i="78"/>
  <c r="B19" i="77"/>
  <c r="B4" i="77"/>
  <c r="E19" i="77"/>
  <c r="E4" i="77"/>
  <c r="F19" i="77"/>
  <c r="G19" i="77"/>
  <c r="D40" i="75"/>
  <c r="D39" i="75"/>
  <c r="D34" i="75"/>
  <c r="D33" i="75"/>
  <c r="D32" i="75"/>
  <c r="D31" i="75"/>
  <c r="B30" i="75"/>
  <c r="D30" i="75"/>
  <c r="B29" i="75"/>
  <c r="D29" i="75"/>
  <c r="B28" i="75"/>
  <c r="D28" i="75"/>
  <c r="B27" i="75"/>
  <c r="D27" i="75"/>
  <c r="D26" i="75"/>
  <c r="B23" i="75"/>
  <c r="D23" i="75"/>
  <c r="B22" i="75"/>
  <c r="D20" i="75"/>
  <c r="B16" i="75"/>
  <c r="B19" i="74"/>
  <c r="D15" i="75"/>
  <c r="D14" i="75"/>
  <c r="D13" i="75"/>
  <c r="D12" i="75"/>
  <c r="D11" i="75"/>
  <c r="D10" i="75"/>
  <c r="D9" i="75"/>
  <c r="D8" i="75"/>
  <c r="D7" i="75"/>
  <c r="D6" i="75"/>
  <c r="D5" i="75"/>
  <c r="D4" i="75"/>
  <c r="D3" i="75"/>
  <c r="B24" i="74"/>
  <c r="B25" i="74"/>
  <c r="B27" i="74"/>
  <c r="B29" i="74"/>
  <c r="D29" i="74"/>
  <c r="D19" i="74"/>
  <c r="D24" i="74"/>
  <c r="D25" i="74"/>
  <c r="D27" i="74"/>
  <c r="B35" i="75"/>
  <c r="D22" i="75"/>
  <c r="I3" i="78"/>
  <c r="D4" i="77"/>
  <c r="I14" i="78"/>
  <c r="I12" i="78"/>
  <c r="I10" i="78"/>
  <c r="E31" i="65"/>
  <c r="I8" i="78"/>
  <c r="E29" i="65"/>
  <c r="R14" i="78"/>
  <c r="R12" i="78"/>
  <c r="U12" i="78"/>
  <c r="R8" i="78"/>
  <c r="R4" i="78"/>
  <c r="R5" i="78"/>
  <c r="Q78" i="77"/>
  <c r="R11" i="78"/>
  <c r="R7" i="78"/>
  <c r="C20" i="78"/>
  <c r="Q71" i="77"/>
  <c r="R6" i="78"/>
  <c r="Q75" i="77"/>
  <c r="R10" i="78"/>
  <c r="R13" i="78"/>
  <c r="F34" i="65"/>
  <c r="R9" i="78"/>
  <c r="B19" i="86"/>
  <c r="D19" i="86"/>
  <c r="I4" i="78"/>
  <c r="I6" i="78"/>
  <c r="D43" i="75"/>
  <c r="D16" i="75"/>
  <c r="I11" i="78"/>
  <c r="I7" i="78"/>
  <c r="I5" i="78"/>
  <c r="I9" i="78"/>
  <c r="I13" i="78"/>
  <c r="Q79" i="77"/>
  <c r="Q65" i="77"/>
  <c r="Q70" i="77"/>
  <c r="H65" i="77"/>
  <c r="I65" i="77"/>
  <c r="Q76" i="77"/>
  <c r="Q72" i="77"/>
  <c r="H4" i="77"/>
  <c r="I4" i="77"/>
  <c r="I79" i="77"/>
  <c r="Q73" i="77"/>
  <c r="Q77" i="77"/>
  <c r="P80" i="77"/>
  <c r="O15" i="78"/>
  <c r="Q74" i="77"/>
  <c r="I70" i="77"/>
  <c r="I78" i="77"/>
  <c r="H80" i="77"/>
  <c r="M15" i="78"/>
  <c r="N80" i="77"/>
  <c r="G15" i="78"/>
  <c r="Q69" i="77"/>
  <c r="Q68" i="77"/>
  <c r="I77" i="77"/>
  <c r="I76" i="77"/>
  <c r="I75" i="77"/>
  <c r="I74" i="77"/>
  <c r="I73" i="77"/>
  <c r="I72" i="77"/>
  <c r="I69" i="77"/>
  <c r="I71" i="77"/>
  <c r="E15" i="78"/>
  <c r="I68" i="77"/>
  <c r="I12" i="77"/>
  <c r="I15" i="77"/>
  <c r="I8" i="77"/>
  <c r="I18" i="77"/>
  <c r="I11" i="77"/>
  <c r="I14" i="77"/>
  <c r="I10" i="77"/>
  <c r="I7" i="77"/>
  <c r="B15" i="78"/>
  <c r="I16" i="77"/>
  <c r="I9" i="77"/>
  <c r="I17" i="77"/>
  <c r="H19" i="77"/>
  <c r="J15" i="78"/>
  <c r="I13" i="77"/>
  <c r="D21" i="75"/>
  <c r="U14" i="78"/>
  <c r="E31" i="78"/>
  <c r="E29" i="78"/>
  <c r="D35" i="75"/>
  <c r="G52" i="65"/>
  <c r="B20" i="86"/>
  <c r="D20" i="86"/>
  <c r="U3" i="78"/>
  <c r="B20" i="78"/>
  <c r="U8" i="78"/>
  <c r="U10" i="78"/>
  <c r="U4" i="78"/>
  <c r="U11" i="78"/>
  <c r="E32" i="65"/>
  <c r="U13" i="78"/>
  <c r="E30" i="78"/>
  <c r="U7" i="78"/>
  <c r="U5" i="78"/>
  <c r="U9" i="78"/>
  <c r="U6" i="78"/>
  <c r="R15" i="78"/>
  <c r="E27" i="65"/>
  <c r="E26" i="65"/>
  <c r="E34" i="65"/>
  <c r="H34" i="65"/>
  <c r="E30" i="65"/>
  <c r="I15" i="78"/>
  <c r="Q80" i="77"/>
  <c r="F24" i="65"/>
  <c r="C29" i="78"/>
  <c r="F33" i="65"/>
  <c r="C21" i="78"/>
  <c r="F25" i="65"/>
  <c r="C27" i="78"/>
  <c r="F31" i="65"/>
  <c r="H31" i="65"/>
  <c r="C22" i="78"/>
  <c r="F26" i="65"/>
  <c r="C25" i="78"/>
  <c r="F29" i="65"/>
  <c r="H29" i="65"/>
  <c r="C24" i="78"/>
  <c r="F28" i="65"/>
  <c r="C23" i="78"/>
  <c r="F27" i="65"/>
  <c r="E25" i="65"/>
  <c r="E28" i="65"/>
  <c r="E33" i="65"/>
  <c r="C28" i="78"/>
  <c r="F32" i="65"/>
  <c r="C26" i="78"/>
  <c r="F30" i="65"/>
  <c r="B25" i="78"/>
  <c r="B21" i="78"/>
  <c r="B27" i="78"/>
  <c r="B26" i="78"/>
  <c r="B23" i="78"/>
  <c r="B30" i="78"/>
  <c r="B22" i="78"/>
  <c r="B28" i="78"/>
  <c r="B24" i="78"/>
  <c r="B29" i="78"/>
  <c r="I80" i="77"/>
  <c r="I19" i="77"/>
  <c r="E26" i="78"/>
  <c r="E25" i="78"/>
  <c r="E22" i="78"/>
  <c r="E28" i="78"/>
  <c r="E24" i="78"/>
  <c r="E21" i="78"/>
  <c r="E20" i="78"/>
  <c r="E23" i="78"/>
  <c r="E27" i="78"/>
  <c r="H32" i="65"/>
  <c r="H24" i="65"/>
  <c r="U15" i="78"/>
  <c r="E32" i="78"/>
  <c r="H27" i="65"/>
  <c r="H26" i="65"/>
  <c r="H33" i="65"/>
  <c r="H30" i="65"/>
  <c r="H28" i="65"/>
  <c r="C32" i="78"/>
  <c r="H25" i="65"/>
  <c r="B32" i="78"/>
  <c r="F34" i="71"/>
  <c r="G51" i="65"/>
  <c r="G50" i="65"/>
  <c r="G49" i="65"/>
  <c r="G48" i="65"/>
  <c r="G47" i="65"/>
  <c r="G46" i="65"/>
  <c r="G45" i="65"/>
  <c r="G44" i="65"/>
  <c r="G42" i="65"/>
  <c r="G41" i="65"/>
  <c r="G40" i="65"/>
  <c r="G39" i="65"/>
  <c r="G38" i="65"/>
  <c r="G37" i="65"/>
  <c r="E16" i="65"/>
  <c r="E14" i="65"/>
  <c r="G18" i="65"/>
  <c r="G54" i="65"/>
  <c r="B23" i="86"/>
  <c r="D23" i="86"/>
  <c r="G43" i="65"/>
  <c r="B21" i="86"/>
  <c r="D21" i="86"/>
  <c r="D24" i="86"/>
  <c r="D25" i="86"/>
  <c r="D27" i="86"/>
  <c r="B24" i="86"/>
  <c r="B25" i="86"/>
  <c r="B27" i="86"/>
  <c r="B29" i="86"/>
  <c r="D29" i="86"/>
  <c r="G13" i="65"/>
  <c r="G11" i="65"/>
  <c r="G9" i="65"/>
  <c r="E10" i="71"/>
  <c r="F10" i="71"/>
  <c r="G10" i="65"/>
  <c r="G10" i="71"/>
  <c r="H10" i="65"/>
  <c r="H10" i="71"/>
  <c r="F38" i="71"/>
  <c r="F43" i="71"/>
  <c r="F45" i="71"/>
  <c r="F48" i="71"/>
  <c r="F49" i="71"/>
  <c r="F50" i="71"/>
  <c r="F52" i="71"/>
  <c r="F53" i="71"/>
  <c r="F54" i="71"/>
  <c r="F56" i="71"/>
  <c r="H19" i="65"/>
  <c r="E20" i="71"/>
  <c r="H20" i="65"/>
  <c r="L15" i="56"/>
  <c r="L70" i="56"/>
  <c r="G15" i="65"/>
  <c r="F19" i="29"/>
  <c r="Y42" i="56"/>
  <c r="V42" i="56"/>
  <c r="S42" i="56"/>
  <c r="A128" i="58"/>
  <c r="G19" i="71"/>
  <c r="G29" i="53"/>
  <c r="G16" i="71"/>
  <c r="J38" i="53"/>
  <c r="H20" i="29"/>
  <c r="G12" i="65"/>
  <c r="G12" i="71"/>
  <c r="G8" i="65"/>
  <c r="H16" i="29"/>
  <c r="H11" i="29"/>
  <c r="H10" i="29"/>
  <c r="G24" i="71"/>
  <c r="E14" i="71"/>
  <c r="F38" i="65"/>
  <c r="F43" i="65"/>
  <c r="F45" i="65"/>
  <c r="F48" i="65"/>
  <c r="F49" i="65"/>
  <c r="F50" i="65"/>
  <c r="F52" i="65"/>
  <c r="F53" i="65"/>
  <c r="F54" i="65"/>
  <c r="F56" i="65"/>
  <c r="F57" i="65"/>
  <c r="H57" i="65"/>
  <c r="E49" i="65"/>
  <c r="H49" i="65"/>
  <c r="C17" i="30"/>
  <c r="C14" i="30"/>
  <c r="G29" i="71"/>
  <c r="G30" i="71"/>
  <c r="G31" i="71"/>
  <c r="G32" i="71"/>
  <c r="G33" i="71"/>
  <c r="G34" i="71"/>
  <c r="S9" i="56"/>
  <c r="S55" i="56"/>
  <c r="S102" i="56"/>
  <c r="V9" i="56"/>
  <c r="V55" i="56"/>
  <c r="V102" i="56"/>
  <c r="Y9" i="56"/>
  <c r="Y55" i="56"/>
  <c r="Y102" i="56"/>
  <c r="AH9" i="56"/>
  <c r="AH55" i="56"/>
  <c r="AH102" i="56"/>
  <c r="L18" i="56"/>
  <c r="Y21" i="56"/>
  <c r="L24" i="56"/>
  <c r="L27" i="56"/>
  <c r="L33" i="56"/>
  <c r="L36" i="56"/>
  <c r="AE42" i="56"/>
  <c r="AE43" i="56"/>
  <c r="AQ42" i="56"/>
  <c r="AQ43" i="56"/>
  <c r="S43" i="56"/>
  <c r="V43" i="56"/>
  <c r="Y43" i="56"/>
  <c r="AB43" i="56"/>
  <c r="AH43" i="56"/>
  <c r="AK43" i="56"/>
  <c r="AN43" i="56"/>
  <c r="AT43" i="56"/>
  <c r="AK45" i="56"/>
  <c r="AN45" i="56"/>
  <c r="L61" i="56"/>
  <c r="S61" i="56"/>
  <c r="V61" i="56"/>
  <c r="Y61" i="56"/>
  <c r="AH61" i="56"/>
  <c r="L64" i="56"/>
  <c r="S67" i="56"/>
  <c r="V67" i="56"/>
  <c r="Y67" i="56"/>
  <c r="AH67" i="56"/>
  <c r="S70" i="56"/>
  <c r="V70" i="56"/>
  <c r="Y70" i="56"/>
  <c r="AH70"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AI45" i="58"/>
  <c r="AL45" i="58"/>
  <c r="Q54" i="58"/>
  <c r="Q100" i="58"/>
  <c r="T54" i="58"/>
  <c r="W54" i="58"/>
  <c r="W100" i="58"/>
  <c r="AF54" i="58"/>
  <c r="AF100" i="58"/>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Q90" i="58"/>
  <c r="T90" i="58"/>
  <c r="W90" i="58"/>
  <c r="Z90" i="58"/>
  <c r="AF90" i="58"/>
  <c r="AI90" i="58"/>
  <c r="AL90" i="58"/>
  <c r="AR90" i="58"/>
  <c r="T100" i="58"/>
  <c r="AC106" i="58"/>
  <c r="AO106" i="58"/>
  <c r="Q107" i="58"/>
  <c r="T107" i="58"/>
  <c r="W107" i="58"/>
  <c r="Z107" i="58"/>
  <c r="AC107" i="58"/>
  <c r="AF107" i="58"/>
  <c r="AI107" i="58"/>
  <c r="AL107" i="58"/>
  <c r="AO107" i="58"/>
  <c r="AR107" i="58"/>
  <c r="Q108" i="58"/>
  <c r="T108" i="58"/>
  <c r="W108" i="58"/>
  <c r="Z108" i="58"/>
  <c r="AC108" i="58"/>
  <c r="AF108" i="58"/>
  <c r="AI108" i="58"/>
  <c r="AL108" i="58"/>
  <c r="AO108" i="58"/>
  <c r="AR108" i="58"/>
  <c r="AC109" i="58"/>
  <c r="AO109" i="58"/>
  <c r="Q110" i="58"/>
  <c r="T110" i="58"/>
  <c r="W110" i="58"/>
  <c r="Z110" i="58"/>
  <c r="AC110" i="58"/>
  <c r="AF110" i="58"/>
  <c r="AI110" i="58"/>
  <c r="AL110" i="58"/>
  <c r="AO110" i="58"/>
  <c r="AR110" i="58"/>
  <c r="Q111" i="58"/>
  <c r="T111" i="58"/>
  <c r="W111" i="58"/>
  <c r="Z111" i="58"/>
  <c r="AC111" i="58"/>
  <c r="AF111" i="58"/>
  <c r="AI111" i="58"/>
  <c r="AL111" i="58"/>
  <c r="AO111" i="58"/>
  <c r="AR111" i="58"/>
  <c r="AC112" i="58"/>
  <c r="AO112" i="58"/>
  <c r="Q113" i="58"/>
  <c r="T113" i="58"/>
  <c r="W113" i="58"/>
  <c r="Z113" i="58"/>
  <c r="AC113" i="58"/>
  <c r="AF113" i="58"/>
  <c r="AI113" i="58"/>
  <c r="AL113" i="58"/>
  <c r="AO113" i="58"/>
  <c r="AR113" i="58"/>
  <c r="Q114" i="58"/>
  <c r="T114" i="58"/>
  <c r="W114" i="58"/>
  <c r="Z114" i="58"/>
  <c r="AC114" i="58"/>
  <c r="AF114" i="58"/>
  <c r="AI114" i="58"/>
  <c r="AL114" i="58"/>
  <c r="AO114" i="58"/>
  <c r="AR114" i="58"/>
  <c r="J115" i="58"/>
  <c r="Q122" i="58"/>
  <c r="T122" i="58"/>
  <c r="W122" i="58"/>
  <c r="AF122" i="58"/>
  <c r="E9" i="71"/>
  <c r="F9" i="71"/>
  <c r="E11" i="71"/>
  <c r="F11" i="71"/>
  <c r="E12" i="71"/>
  <c r="F12" i="71"/>
  <c r="E13" i="71"/>
  <c r="F13" i="71"/>
  <c r="E15" i="71"/>
  <c r="F15" i="71"/>
  <c r="F16" i="71"/>
  <c r="E18" i="71"/>
  <c r="F18" i="71"/>
  <c r="G18" i="71"/>
  <c r="E19" i="71"/>
  <c r="F19" i="71"/>
  <c r="F20" i="71"/>
  <c r="G20" i="71"/>
  <c r="E49" i="71"/>
  <c r="F57" i="71"/>
  <c r="G18" i="53"/>
  <c r="E38" i="65"/>
  <c r="G23" i="53"/>
  <c r="E43" i="65"/>
  <c r="G25" i="53"/>
  <c r="E45" i="71"/>
  <c r="G28" i="53"/>
  <c r="G30" i="53"/>
  <c r="E50" i="71"/>
  <c r="G32" i="53"/>
  <c r="E52" i="71"/>
  <c r="G33" i="53"/>
  <c r="E53" i="65"/>
  <c r="H53" i="65"/>
  <c r="G34" i="53"/>
  <c r="E54" i="65"/>
  <c r="H54" i="65"/>
  <c r="G36" i="53"/>
  <c r="E56" i="71"/>
  <c r="G37" i="53"/>
  <c r="E57" i="71"/>
  <c r="J16" i="52"/>
  <c r="E18" i="52"/>
  <c r="F18" i="52"/>
  <c r="G18" i="52"/>
  <c r="H18" i="52"/>
  <c r="I18" i="52"/>
  <c r="J19" i="52"/>
  <c r="E21" i="52"/>
  <c r="F21" i="52"/>
  <c r="G21" i="52"/>
  <c r="H21" i="52"/>
  <c r="I21" i="52"/>
  <c r="J22" i="52"/>
  <c r="E24" i="52"/>
  <c r="F24" i="52"/>
  <c r="G24" i="52"/>
  <c r="H24" i="52"/>
  <c r="I24" i="52"/>
  <c r="J25" i="52"/>
  <c r="E27" i="52"/>
  <c r="F27" i="52"/>
  <c r="G27" i="52"/>
  <c r="H27" i="52"/>
  <c r="I27" i="52"/>
  <c r="C28" i="52"/>
  <c r="K14" i="30"/>
  <c r="F16" i="30"/>
  <c r="G16" i="30"/>
  <c r="H16" i="30"/>
  <c r="I16" i="30"/>
  <c r="J16" i="30"/>
  <c r="C23" i="30"/>
  <c r="K23" i="30"/>
  <c r="F25" i="30"/>
  <c r="G25" i="30"/>
  <c r="H25" i="30"/>
  <c r="I25" i="30"/>
  <c r="J25" i="30"/>
  <c r="K20" i="30"/>
  <c r="F22" i="30"/>
  <c r="G22" i="30"/>
  <c r="H22" i="30"/>
  <c r="I22" i="30"/>
  <c r="J22" i="30"/>
  <c r="K17" i="30"/>
  <c r="F19" i="30"/>
  <c r="G19" i="30"/>
  <c r="H19" i="30"/>
  <c r="I19" i="30"/>
  <c r="J19" i="30"/>
  <c r="K26" i="30"/>
  <c r="F28" i="30"/>
  <c r="G28" i="30"/>
  <c r="H28" i="30"/>
  <c r="I28" i="30"/>
  <c r="J28" i="30"/>
  <c r="D29" i="30"/>
  <c r="H14" i="29"/>
  <c r="H15" i="29"/>
  <c r="H17" i="29"/>
  <c r="H18" i="29"/>
  <c r="C19" i="29"/>
  <c r="C30" i="29"/>
  <c r="D19" i="29"/>
  <c r="D30" i="29"/>
  <c r="E19" i="29"/>
  <c r="G19" i="29"/>
  <c r="G30" i="29"/>
  <c r="H23" i="29"/>
  <c r="E25" i="29"/>
  <c r="F25" i="29"/>
  <c r="G25" i="29"/>
  <c r="F8" i="65"/>
  <c r="H8" i="65"/>
  <c r="G13" i="71"/>
  <c r="F14" i="65"/>
  <c r="E17" i="65"/>
  <c r="E17" i="71"/>
  <c r="F17" i="65"/>
  <c r="F17" i="71"/>
  <c r="G17" i="65"/>
  <c r="H18" i="65"/>
  <c r="L21" i="56"/>
  <c r="H16" i="65"/>
  <c r="E56" i="65"/>
  <c r="F21" i="65"/>
  <c r="H38" i="65"/>
  <c r="F14" i="71"/>
  <c r="G17" i="71"/>
  <c r="H17" i="71"/>
  <c r="J91" i="58"/>
  <c r="E52" i="65"/>
  <c r="Z115" i="58"/>
  <c r="H56" i="65"/>
  <c r="K19" i="30"/>
  <c r="H52" i="65"/>
  <c r="H43" i="65"/>
  <c r="E54" i="71"/>
  <c r="AR115" i="58"/>
  <c r="AF115" i="58"/>
  <c r="T115" i="58"/>
  <c r="AO90" i="58"/>
  <c r="W115" i="58"/>
  <c r="AO115" i="58"/>
  <c r="AL91" i="58"/>
  <c r="G26" i="29"/>
  <c r="K25" i="30"/>
  <c r="AC90" i="58"/>
  <c r="K28" i="30"/>
  <c r="G29" i="30"/>
  <c r="E48" i="65"/>
  <c r="H48" i="65"/>
  <c r="E48" i="71"/>
  <c r="E38" i="71"/>
  <c r="Q115" i="58"/>
  <c r="AI91" i="58"/>
  <c r="Z91" i="58"/>
  <c r="L45" i="56"/>
  <c r="E8" i="71"/>
  <c r="E21" i="71"/>
  <c r="H18" i="71"/>
  <c r="G11" i="71"/>
  <c r="H11" i="71"/>
  <c r="H19" i="71"/>
  <c r="H20" i="71"/>
  <c r="V44" i="56"/>
  <c r="AT44" i="56"/>
  <c r="H12" i="71"/>
  <c r="G26" i="71"/>
  <c r="G27" i="71"/>
  <c r="H13" i="65"/>
  <c r="H13" i="71"/>
  <c r="E16" i="71"/>
  <c r="H16" i="71"/>
  <c r="E30" i="29"/>
  <c r="F14" i="53"/>
  <c r="H25" i="29"/>
  <c r="AQ44" i="56"/>
  <c r="H12" i="65"/>
  <c r="I14" i="53"/>
  <c r="AR15" i="58"/>
  <c r="T15" i="58"/>
  <c r="E14" i="53"/>
  <c r="S44" i="56"/>
  <c r="AI115" i="58"/>
  <c r="D26" i="29"/>
  <c r="D31" i="29"/>
  <c r="E50" i="65"/>
  <c r="H50" i="65"/>
  <c r="H11" i="65"/>
  <c r="E45" i="65"/>
  <c r="H45" i="65"/>
  <c r="H29" i="30"/>
  <c r="J24" i="52"/>
  <c r="E53" i="71"/>
  <c r="AC115" i="58"/>
  <c r="AE138" i="56"/>
  <c r="AN44" i="56"/>
  <c r="AE44" i="56"/>
  <c r="AK44" i="56"/>
  <c r="AH44" i="56"/>
  <c r="AB44" i="56"/>
  <c r="Y44" i="56"/>
  <c r="Q15" i="58"/>
  <c r="D14" i="53"/>
  <c r="F29" i="30"/>
  <c r="E21" i="65"/>
  <c r="H17" i="65"/>
  <c r="I29" i="30"/>
  <c r="E43" i="71"/>
  <c r="F30" i="29"/>
  <c r="F26" i="29"/>
  <c r="F31" i="29"/>
  <c r="C26" i="29"/>
  <c r="C31" i="29"/>
  <c r="H19" i="29"/>
  <c r="AQ138" i="56"/>
  <c r="K22" i="30"/>
  <c r="J18" i="52"/>
  <c r="AL115" i="58"/>
  <c r="K16" i="30"/>
  <c r="E26" i="29"/>
  <c r="E31" i="29"/>
  <c r="J29" i="30"/>
  <c r="J27" i="52"/>
  <c r="J21" i="52"/>
  <c r="F8" i="71"/>
  <c r="G9" i="71"/>
  <c r="H9" i="65"/>
  <c r="F21" i="71"/>
  <c r="H30" i="29"/>
  <c r="G25" i="71"/>
  <c r="G8" i="71"/>
  <c r="H8" i="71"/>
  <c r="H15" i="65"/>
  <c r="G14" i="65"/>
  <c r="G21" i="65"/>
  <c r="H9" i="71"/>
  <c r="G31" i="29"/>
  <c r="I15" i="53"/>
  <c r="W15" i="58"/>
  <c r="G15" i="71"/>
  <c r="H15" i="71"/>
  <c r="H14" i="53"/>
  <c r="K14" i="53"/>
  <c r="AF15" i="58"/>
  <c r="H26" i="29"/>
  <c r="K29" i="30"/>
  <c r="D15" i="53"/>
  <c r="E13" i="52"/>
  <c r="H15" i="53"/>
  <c r="H13" i="52"/>
  <c r="H15" i="52"/>
  <c r="G13" i="52"/>
  <c r="G15" i="52"/>
  <c r="F15" i="53"/>
  <c r="E15" i="53"/>
  <c r="F13" i="52"/>
  <c r="F15" i="52"/>
  <c r="L67" i="56"/>
  <c r="G23" i="65"/>
  <c r="G58" i="65"/>
  <c r="G14" i="71"/>
  <c r="H14" i="71"/>
  <c r="H21" i="71"/>
  <c r="H14" i="65"/>
  <c r="H21" i="65"/>
  <c r="G28" i="71"/>
  <c r="G23" i="71"/>
  <c r="L91" i="56"/>
  <c r="T16" i="58"/>
  <c r="AO15" i="58"/>
  <c r="W16" i="58"/>
  <c r="Q16" i="58"/>
  <c r="AC15" i="58"/>
  <c r="AF16" i="58"/>
  <c r="AL16" i="58"/>
  <c r="Z16" i="58"/>
  <c r="AI16" i="58"/>
  <c r="AR16" i="58"/>
  <c r="I13" i="52"/>
  <c r="I15" i="52"/>
  <c r="W128" i="58"/>
  <c r="G28" i="52"/>
  <c r="E15" i="52"/>
  <c r="T128" i="58"/>
  <c r="F28" i="52"/>
  <c r="H28" i="52"/>
  <c r="AF128" i="58"/>
  <c r="H31" i="29"/>
  <c r="G15" i="53"/>
  <c r="G21" i="71"/>
  <c r="W17" i="58"/>
  <c r="W45" i="58"/>
  <c r="W91" i="58"/>
  <c r="K15" i="53"/>
  <c r="AO17" i="58"/>
  <c r="AO45" i="58"/>
  <c r="AO91" i="58"/>
  <c r="AC16" i="58"/>
  <c r="AR17" i="58"/>
  <c r="AR45" i="58"/>
  <c r="AR91" i="58"/>
  <c r="Z17" i="58"/>
  <c r="AC17" i="58"/>
  <c r="AC45" i="58"/>
  <c r="AC91" i="58"/>
  <c r="AF17" i="58"/>
  <c r="AF45" i="58"/>
  <c r="AF91" i="58"/>
  <c r="AI17" i="58"/>
  <c r="Q17" i="58"/>
  <c r="Q45" i="58"/>
  <c r="Q91" i="58"/>
  <c r="AO16" i="58"/>
  <c r="T17" i="58"/>
  <c r="T45" i="58"/>
  <c r="T91" i="58"/>
  <c r="AL17" i="58"/>
  <c r="AR128" i="58"/>
  <c r="I28" i="52"/>
  <c r="E28" i="52"/>
  <c r="J15" i="52"/>
  <c r="Q128" i="58"/>
  <c r="J13" i="52"/>
  <c r="J28" i="52"/>
  <c r="AF129" i="58"/>
  <c r="AC128" i="58"/>
  <c r="Q129" i="58"/>
  <c r="W129" i="58"/>
  <c r="AI129" i="58"/>
  <c r="AL129" i="58"/>
  <c r="AO128" i="58"/>
  <c r="AO129" i="58"/>
  <c r="T129" i="58"/>
  <c r="AR129" i="58"/>
  <c r="Z129" i="58"/>
  <c r="W130" i="58"/>
  <c r="W133" i="58"/>
  <c r="T130" i="58"/>
  <c r="T133" i="58"/>
  <c r="AF130" i="58"/>
  <c r="AF133" i="58"/>
  <c r="AC130" i="58"/>
  <c r="AC133" i="58"/>
  <c r="AR130" i="58"/>
  <c r="AR133" i="58"/>
  <c r="AO130" i="58"/>
  <c r="AO133" i="58"/>
  <c r="Q130" i="58"/>
  <c r="Q133" i="58"/>
  <c r="Z130" i="58"/>
  <c r="Z133" i="58"/>
  <c r="AL130" i="58"/>
  <c r="AL133" i="58"/>
  <c r="AC129" i="58"/>
  <c r="AI130" i="58"/>
  <c r="AI133" i="58"/>
  <c r="F26" i="71"/>
  <c r="F28" i="71"/>
  <c r="F24" i="71"/>
  <c r="F25" i="71"/>
  <c r="F27" i="71"/>
  <c r="F32" i="71"/>
  <c r="F29" i="71"/>
  <c r="F33" i="71"/>
  <c r="F30" i="71"/>
  <c r="F31" i="71"/>
  <c r="F23" i="65"/>
  <c r="F23" i="71"/>
  <c r="E27" i="71"/>
  <c r="H27" i="71"/>
  <c r="E24" i="71"/>
  <c r="E25" i="71"/>
  <c r="H25" i="71"/>
  <c r="E34" i="71"/>
  <c r="H34" i="71"/>
  <c r="E33" i="71"/>
  <c r="H33" i="71"/>
  <c r="E30" i="71"/>
  <c r="H30" i="71"/>
  <c r="E28" i="71"/>
  <c r="H28" i="71"/>
  <c r="E32" i="71"/>
  <c r="H32" i="71"/>
  <c r="E31" i="71"/>
  <c r="H31" i="71"/>
  <c r="E29" i="71"/>
  <c r="H29" i="71"/>
  <c r="H24" i="71"/>
  <c r="E26" i="71"/>
  <c r="E23" i="71"/>
  <c r="H23" i="71"/>
  <c r="E23" i="65"/>
  <c r="H23" i="65"/>
  <c r="H26" i="71"/>
  <c r="AB45" i="56"/>
  <c r="G59" i="65"/>
  <c r="B32" i="53"/>
  <c r="I32" i="53"/>
  <c r="B34" i="53"/>
  <c r="I34" i="53"/>
  <c r="B31" i="53"/>
  <c r="I31" i="53"/>
  <c r="B27" i="53"/>
  <c r="I27" i="53"/>
  <c r="B23" i="53"/>
  <c r="I23" i="53"/>
  <c r="B19" i="53"/>
  <c r="B30" i="53"/>
  <c r="I30" i="53"/>
  <c r="B26" i="53"/>
  <c r="B22" i="53"/>
  <c r="D22" i="53"/>
  <c r="B18" i="53"/>
  <c r="I18" i="53"/>
  <c r="G38" i="71"/>
  <c r="H38" i="71"/>
  <c r="B37" i="53"/>
  <c r="I37" i="53"/>
  <c r="G57" i="71"/>
  <c r="H57" i="71"/>
  <c r="B33" i="53"/>
  <c r="I33" i="53"/>
  <c r="G53" i="71"/>
  <c r="B29" i="53"/>
  <c r="I29" i="53"/>
  <c r="B25" i="53"/>
  <c r="I25" i="53"/>
  <c r="G45" i="71"/>
  <c r="H45" i="71"/>
  <c r="B21" i="53"/>
  <c r="I21" i="53"/>
  <c r="G41" i="71"/>
  <c r="B17" i="53"/>
  <c r="B36" i="53"/>
  <c r="I36" i="53"/>
  <c r="G56" i="71"/>
  <c r="H56" i="71"/>
  <c r="B28" i="53"/>
  <c r="I28" i="53"/>
  <c r="B24" i="53"/>
  <c r="D24" i="53"/>
  <c r="B20" i="53"/>
  <c r="I20" i="53"/>
  <c r="B16" i="53"/>
  <c r="I16" i="53"/>
  <c r="F26" i="53"/>
  <c r="Y36" i="56"/>
  <c r="I26" i="53"/>
  <c r="I17" i="53"/>
  <c r="AT18" i="56"/>
  <c r="D19" i="53"/>
  <c r="S21" i="56"/>
  <c r="I19" i="53"/>
  <c r="K36" i="53"/>
  <c r="K37" i="53"/>
  <c r="G51" i="71"/>
  <c r="AT64" i="56"/>
  <c r="AT39" i="56"/>
  <c r="G47" i="71"/>
  <c r="G49" i="71"/>
  <c r="H49" i="71"/>
  <c r="K29" i="53"/>
  <c r="G48" i="71"/>
  <c r="H48" i="71"/>
  <c r="K28" i="53"/>
  <c r="S30" i="56"/>
  <c r="G43" i="71"/>
  <c r="H43" i="71"/>
  <c r="K23" i="53"/>
  <c r="G54" i="71"/>
  <c r="H54" i="71"/>
  <c r="K34" i="53"/>
  <c r="AT70" i="56"/>
  <c r="S33" i="56"/>
  <c r="H53" i="71"/>
  <c r="K33" i="53"/>
  <c r="G50" i="71"/>
  <c r="H50" i="71"/>
  <c r="K30" i="53"/>
  <c r="AT61" i="56"/>
  <c r="G52" i="71"/>
  <c r="K32" i="53"/>
  <c r="AT67" i="56"/>
  <c r="H26" i="53"/>
  <c r="AT15" i="56"/>
  <c r="G36" i="71"/>
  <c r="E20" i="53"/>
  <c r="V24" i="56"/>
  <c r="H20" i="53"/>
  <c r="H24" i="53"/>
  <c r="E24" i="53"/>
  <c r="V33" i="56"/>
  <c r="E16" i="53"/>
  <c r="D16" i="53"/>
  <c r="F16" i="53"/>
  <c r="B38" i="53"/>
  <c r="H17" i="53"/>
  <c r="E17" i="53"/>
  <c r="V18" i="56"/>
  <c r="F17" i="53"/>
  <c r="Y18" i="56"/>
  <c r="D17" i="53"/>
  <c r="E21" i="53"/>
  <c r="V27" i="56"/>
  <c r="H21" i="53"/>
  <c r="F21" i="53"/>
  <c r="Y27" i="56"/>
  <c r="F20" i="53"/>
  <c r="D21" i="53"/>
  <c r="H16" i="53"/>
  <c r="AT76" i="56"/>
  <c r="AT27" i="56"/>
  <c r="E27" i="53"/>
  <c r="V39" i="56"/>
  <c r="H27" i="53"/>
  <c r="F27" i="53"/>
  <c r="E31" i="53"/>
  <c r="V64" i="56"/>
  <c r="F31" i="53"/>
  <c r="Y64" i="56"/>
  <c r="F24" i="53"/>
  <c r="Y33" i="56"/>
  <c r="E26" i="53"/>
  <c r="V36" i="56"/>
  <c r="AT79" i="56"/>
  <c r="H31" i="53"/>
  <c r="D31" i="53"/>
  <c r="D27" i="53"/>
  <c r="H22" i="53"/>
  <c r="F22" i="53"/>
  <c r="E22" i="53"/>
  <c r="V30" i="56"/>
  <c r="I24" i="53"/>
  <c r="G44" i="71"/>
  <c r="K25" i="53"/>
  <c r="K18" i="53"/>
  <c r="I22" i="53"/>
  <c r="E19" i="53"/>
  <c r="V21" i="56"/>
  <c r="H19" i="53"/>
  <c r="F19" i="53"/>
  <c r="Y24" i="56"/>
  <c r="D26" i="53"/>
  <c r="D20" i="53"/>
  <c r="H52" i="71"/>
  <c r="G37" i="71"/>
  <c r="S24" i="56"/>
  <c r="G20" i="53"/>
  <c r="AH39" i="56"/>
  <c r="F47" i="65"/>
  <c r="F47" i="71"/>
  <c r="S18" i="56"/>
  <c r="G17" i="53"/>
  <c r="S71" i="56"/>
  <c r="V71" i="56"/>
  <c r="AQ70" i="56"/>
  <c r="AQ71" i="56"/>
  <c r="AH71" i="56"/>
  <c r="AN71" i="56"/>
  <c r="AT71" i="56"/>
  <c r="Y71" i="56"/>
  <c r="AE70" i="56"/>
  <c r="AE71" i="56"/>
  <c r="AK71" i="56"/>
  <c r="AB71" i="56"/>
  <c r="S36" i="56"/>
  <c r="G26" i="53"/>
  <c r="F51" i="71"/>
  <c r="F51" i="65"/>
  <c r="AH64" i="56"/>
  <c r="Y77" i="56"/>
  <c r="AB77" i="56"/>
  <c r="AT77" i="56"/>
  <c r="S77" i="56"/>
  <c r="V77" i="56"/>
  <c r="AE76" i="56"/>
  <c r="AN77" i="56"/>
  <c r="AH77" i="56"/>
  <c r="AK77" i="56"/>
  <c r="AQ76" i="56"/>
  <c r="AQ77" i="56"/>
  <c r="F38" i="53"/>
  <c r="Y15" i="56"/>
  <c r="F44" i="71"/>
  <c r="F44" i="65"/>
  <c r="AH33" i="56"/>
  <c r="AQ33" i="56"/>
  <c r="AE61" i="56"/>
  <c r="AQ61" i="56"/>
  <c r="AN62" i="56"/>
  <c r="S62" i="56"/>
  <c r="V62" i="56"/>
  <c r="AK62" i="56"/>
  <c r="Y62" i="56"/>
  <c r="AT62" i="56"/>
  <c r="AH62" i="56"/>
  <c r="AB62" i="56"/>
  <c r="G22" i="53"/>
  <c r="AT24" i="56"/>
  <c r="G40" i="71"/>
  <c r="AK80" i="56"/>
  <c r="AQ79" i="56"/>
  <c r="AH80" i="56"/>
  <c r="AN80" i="56"/>
  <c r="AE79" i="56"/>
  <c r="S80" i="56"/>
  <c r="AB80" i="56"/>
  <c r="Y80" i="56"/>
  <c r="V80" i="56"/>
  <c r="AT80" i="56"/>
  <c r="G39" i="71"/>
  <c r="AT21" i="56"/>
  <c r="H38" i="53"/>
  <c r="AH15" i="56"/>
  <c r="F36" i="65"/>
  <c r="F36" i="71"/>
  <c r="F41" i="65"/>
  <c r="F41" i="71"/>
  <c r="AH27" i="56"/>
  <c r="S15" i="56"/>
  <c r="D38" i="53"/>
  <c r="G16" i="53"/>
  <c r="K16" i="53"/>
  <c r="AH24" i="56"/>
  <c r="F40" i="71"/>
  <c r="F40" i="65"/>
  <c r="F46" i="65"/>
  <c r="AH36" i="56"/>
  <c r="F46" i="71"/>
  <c r="G24" i="53"/>
  <c r="S64" i="56"/>
  <c r="G31" i="53"/>
  <c r="AT36" i="56"/>
  <c r="G46" i="71"/>
  <c r="G42" i="71"/>
  <c r="AT30" i="56"/>
  <c r="F42" i="71"/>
  <c r="F42" i="65"/>
  <c r="AH30" i="56"/>
  <c r="F39" i="71"/>
  <c r="AH21" i="56"/>
  <c r="F39" i="65"/>
  <c r="I38" i="53"/>
  <c r="S39" i="56"/>
  <c r="G27" i="53"/>
  <c r="Y30" i="56"/>
  <c r="Y39" i="56"/>
  <c r="S27" i="56"/>
  <c r="G21" i="53"/>
  <c r="F37" i="65"/>
  <c r="F37" i="71"/>
  <c r="AH18" i="56"/>
  <c r="V15" i="56"/>
  <c r="E38" i="53"/>
  <c r="AK68" i="56"/>
  <c r="S68" i="56"/>
  <c r="V68" i="56"/>
  <c r="AB68" i="56"/>
  <c r="AT68" i="56"/>
  <c r="AE67" i="56"/>
  <c r="AH68" i="56"/>
  <c r="AN68" i="56"/>
  <c r="Y68" i="56"/>
  <c r="AQ67" i="56"/>
  <c r="G19" i="53"/>
  <c r="G35" i="71"/>
  <c r="Y81" i="56"/>
  <c r="AE33" i="56"/>
  <c r="S78" i="56"/>
  <c r="AH81" i="56"/>
  <c r="S72" i="56"/>
  <c r="AE63" i="56"/>
  <c r="S81" i="56"/>
  <c r="AQ78" i="56"/>
  <c r="AN69" i="56"/>
  <c r="AQ69" i="56"/>
  <c r="AK69" i="56"/>
  <c r="AQ68" i="56"/>
  <c r="AB69" i="56"/>
  <c r="AT69" i="56"/>
  <c r="AQ62" i="56"/>
  <c r="AT63" i="56"/>
  <c r="AK22" i="56"/>
  <c r="V69" i="56"/>
  <c r="AE78" i="56"/>
  <c r="S69" i="56"/>
  <c r="S63" i="56"/>
  <c r="AE69" i="56"/>
  <c r="AE68" i="56"/>
  <c r="G58" i="71"/>
  <c r="G59" i="71"/>
  <c r="AQ81" i="56"/>
  <c r="AE62" i="56"/>
  <c r="V63" i="56"/>
  <c r="AH63" i="56"/>
  <c r="AB78" i="56"/>
  <c r="Y72" i="56"/>
  <c r="Y69" i="56"/>
  <c r="AB81" i="56"/>
  <c r="AE81" i="56"/>
  <c r="AK81" i="56"/>
  <c r="AK63" i="56"/>
  <c r="AQ63" i="56"/>
  <c r="AE30" i="56"/>
  <c r="AE31" i="56"/>
  <c r="G38" i="53"/>
  <c r="K38" i="53"/>
  <c r="V81" i="56"/>
  <c r="AB63" i="56"/>
  <c r="Y63" i="56"/>
  <c r="AH72" i="56"/>
  <c r="AT72" i="56"/>
  <c r="AH69" i="56"/>
  <c r="AQ21" i="56"/>
  <c r="Y22" i="56"/>
  <c r="AT22" i="56"/>
  <c r="F58" i="65"/>
  <c r="F59" i="65"/>
  <c r="AN81" i="56"/>
  <c r="AT81" i="56"/>
  <c r="AQ80" i="56"/>
  <c r="AT31" i="56"/>
  <c r="V31" i="56"/>
  <c r="AQ30" i="56"/>
  <c r="AQ31" i="56"/>
  <c r="AN63" i="56"/>
  <c r="AN78" i="56"/>
  <c r="Y78" i="56"/>
  <c r="AB72" i="56"/>
  <c r="AE72" i="56"/>
  <c r="AK72" i="56"/>
  <c r="V72" i="56"/>
  <c r="AN72" i="56"/>
  <c r="E41" i="65"/>
  <c r="H41" i="65"/>
  <c r="E41" i="71"/>
  <c r="H41" i="71"/>
  <c r="K21" i="53"/>
  <c r="E47" i="65"/>
  <c r="H47" i="65"/>
  <c r="K27" i="53"/>
  <c r="E47" i="71"/>
  <c r="H47" i="71"/>
  <c r="AE21" i="56"/>
  <c r="AE22" i="56"/>
  <c r="V22" i="56"/>
  <c r="S22" i="56"/>
  <c r="E36" i="65"/>
  <c r="H36" i="65"/>
  <c r="E36" i="71"/>
  <c r="H36" i="71"/>
  <c r="AK31" i="56"/>
  <c r="AN31" i="56"/>
  <c r="AT78" i="56"/>
  <c r="AH78" i="56"/>
  <c r="V78" i="56"/>
  <c r="E46" i="65"/>
  <c r="H46" i="65"/>
  <c r="K26" i="53"/>
  <c r="E46" i="71"/>
  <c r="H46" i="71"/>
  <c r="AQ72" i="56"/>
  <c r="E37" i="71"/>
  <c r="H37" i="71"/>
  <c r="K17" i="53"/>
  <c r="E37" i="65"/>
  <c r="H37" i="65"/>
  <c r="S28" i="56"/>
  <c r="V28" i="56"/>
  <c r="AB28" i="56"/>
  <c r="Y28" i="56"/>
  <c r="AE27" i="56"/>
  <c r="AQ27" i="56"/>
  <c r="AT28" i="56"/>
  <c r="AH28" i="56"/>
  <c r="AK28" i="56"/>
  <c r="AN28" i="56"/>
  <c r="AB40" i="56"/>
  <c r="Y40" i="56"/>
  <c r="AN40" i="56"/>
  <c r="S40" i="56"/>
  <c r="V40" i="56"/>
  <c r="AH40" i="56"/>
  <c r="AE39" i="56"/>
  <c r="AE40" i="56"/>
  <c r="AQ39" i="56"/>
  <c r="AQ40" i="56"/>
  <c r="AK40" i="56"/>
  <c r="AT40" i="56"/>
  <c r="K31" i="53"/>
  <c r="E51" i="65"/>
  <c r="H51" i="65"/>
  <c r="E51" i="71"/>
  <c r="H51" i="71"/>
  <c r="AH22" i="56"/>
  <c r="AB22" i="56"/>
  <c r="E44" i="65"/>
  <c r="H44" i="65"/>
  <c r="E44" i="71"/>
  <c r="H44" i="71"/>
  <c r="K24" i="53"/>
  <c r="K22" i="53"/>
  <c r="E42" i="65"/>
  <c r="H42" i="65"/>
  <c r="E42" i="71"/>
  <c r="H42" i="71"/>
  <c r="Y31" i="56"/>
  <c r="S31" i="56"/>
  <c r="AB31" i="56"/>
  <c r="AE77" i="56"/>
  <c r="AK78" i="56"/>
  <c r="AT37" i="56"/>
  <c r="AN37" i="56"/>
  <c r="AE36" i="56"/>
  <c r="AE37" i="56"/>
  <c r="AB37" i="56"/>
  <c r="AQ36" i="56"/>
  <c r="AQ37" i="56"/>
  <c r="S37" i="56"/>
  <c r="AK37" i="56"/>
  <c r="Y37" i="56"/>
  <c r="AH37" i="56"/>
  <c r="V37" i="56"/>
  <c r="V19" i="56"/>
  <c r="Y19" i="56"/>
  <c r="AH19" i="56"/>
  <c r="AE18" i="56"/>
  <c r="AK19" i="56"/>
  <c r="AN19" i="56"/>
  <c r="AB19" i="56"/>
  <c r="AQ18" i="56"/>
  <c r="S19" i="56"/>
  <c r="AT19" i="56"/>
  <c r="K20" i="53"/>
  <c r="E40" i="65"/>
  <c r="H40" i="65"/>
  <c r="E40" i="71"/>
  <c r="H40" i="71"/>
  <c r="E39" i="71"/>
  <c r="H39" i="71"/>
  <c r="E39" i="65"/>
  <c r="H39" i="65"/>
  <c r="K19" i="53"/>
  <c r="AQ64" i="56"/>
  <c r="AB65" i="56"/>
  <c r="AK65" i="56"/>
  <c r="AE64" i="56"/>
  <c r="AE65" i="56"/>
  <c r="Y65" i="56"/>
  <c r="AH65" i="56"/>
  <c r="AN65" i="56"/>
  <c r="S65" i="56"/>
  <c r="AT65" i="56"/>
  <c r="V65" i="56"/>
  <c r="AN22" i="56"/>
  <c r="Y16" i="56"/>
  <c r="V16" i="56"/>
  <c r="S16" i="56"/>
  <c r="AN16" i="56"/>
  <c r="AK16" i="56"/>
  <c r="AH16" i="56"/>
  <c r="AT16" i="56"/>
  <c r="AE15" i="56"/>
  <c r="AQ15" i="56"/>
  <c r="AB16" i="56"/>
  <c r="F59" i="71"/>
  <c r="AE80" i="56"/>
  <c r="AH31" i="56"/>
  <c r="AQ24" i="56"/>
  <c r="AE24" i="56"/>
  <c r="AH25" i="56"/>
  <c r="AB25" i="56"/>
  <c r="AT25" i="56"/>
  <c r="S25" i="56"/>
  <c r="AN25" i="56"/>
  <c r="V25" i="56"/>
  <c r="AK25" i="56"/>
  <c r="Y25" i="56"/>
  <c r="AQ23" i="56"/>
  <c r="AK66" i="56"/>
  <c r="AK32" i="56"/>
  <c r="AH26" i="56"/>
  <c r="Y66" i="56"/>
  <c r="Y91" i="56"/>
  <c r="AE66" i="56"/>
  <c r="AE91" i="56"/>
  <c r="AN29" i="56"/>
  <c r="S26" i="56"/>
  <c r="AE25" i="56"/>
  <c r="V26" i="56"/>
  <c r="AT66" i="56"/>
  <c r="AT91" i="56"/>
  <c r="AK17" i="56"/>
  <c r="AQ26" i="56"/>
  <c r="AT26" i="56"/>
  <c r="AH66" i="56"/>
  <c r="AH91" i="56"/>
  <c r="AN66" i="56"/>
  <c r="AB66" i="56"/>
  <c r="V66" i="56"/>
  <c r="V91" i="56"/>
  <c r="S38" i="56"/>
  <c r="AT38" i="56"/>
  <c r="AH32" i="56"/>
  <c r="AT20" i="56"/>
  <c r="AQ38" i="56"/>
  <c r="AE32" i="56"/>
  <c r="AE38" i="56"/>
  <c r="Y38" i="56"/>
  <c r="AH17" i="56"/>
  <c r="AB38" i="56"/>
  <c r="AB32" i="56"/>
  <c r="V17" i="56"/>
  <c r="AH23" i="56"/>
  <c r="AQ32" i="56"/>
  <c r="AE23" i="56"/>
  <c r="AT41" i="56"/>
  <c r="V32" i="56"/>
  <c r="AK23" i="56"/>
  <c r="S23" i="56"/>
  <c r="AT32" i="56"/>
  <c r="V23" i="56"/>
  <c r="AB41" i="56"/>
  <c r="AE28" i="56"/>
  <c r="Y32" i="56"/>
  <c r="AE17" i="56"/>
  <c r="AN17" i="56"/>
  <c r="AQ22" i="56"/>
  <c r="AQ20" i="56"/>
  <c r="AB20" i="56"/>
  <c r="S32" i="56"/>
  <c r="AK29" i="56"/>
  <c r="AN23" i="56"/>
  <c r="AQ16" i="56"/>
  <c r="AB26" i="56"/>
  <c r="AT17" i="56"/>
  <c r="AB23" i="56"/>
  <c r="AQ66" i="56"/>
  <c r="AQ91" i="56"/>
  <c r="AN20" i="56"/>
  <c r="AE19" i="56"/>
  <c r="Y20" i="56"/>
  <c r="Y23" i="56"/>
  <c r="AQ41" i="56"/>
  <c r="V41" i="56"/>
  <c r="V29" i="56"/>
  <c r="AH29" i="56"/>
  <c r="AT23" i="56"/>
  <c r="AN26" i="56"/>
  <c r="AK26" i="56"/>
  <c r="AQ25" i="56"/>
  <c r="Y17" i="56"/>
  <c r="S17" i="56"/>
  <c r="AQ17" i="56"/>
  <c r="S20" i="56"/>
  <c r="V20" i="56"/>
  <c r="AE20" i="56"/>
  <c r="AH38" i="56"/>
  <c r="V38" i="56"/>
  <c r="S41" i="56"/>
  <c r="AE29" i="56"/>
  <c r="AN32" i="56"/>
  <c r="E35" i="71"/>
  <c r="AE26" i="56"/>
  <c r="Y26" i="56"/>
  <c r="AE16" i="56"/>
  <c r="AB17" i="56"/>
  <c r="AQ65" i="56"/>
  <c r="S66" i="56"/>
  <c r="S91" i="56"/>
  <c r="AK20" i="56"/>
  <c r="AQ19" i="56"/>
  <c r="AN38" i="56"/>
  <c r="AK38" i="56"/>
  <c r="AE41" i="56"/>
  <c r="AH41" i="56"/>
  <c r="AK41" i="56"/>
  <c r="AN41" i="56"/>
  <c r="AQ29" i="56"/>
  <c r="AB29" i="56"/>
  <c r="S29" i="56"/>
  <c r="AH20" i="56"/>
  <c r="Y41" i="56"/>
  <c r="AT29" i="56"/>
  <c r="AQ28" i="56"/>
  <c r="Y29" i="56"/>
  <c r="AH45" i="56"/>
  <c r="AT45" i="56"/>
  <c r="AQ45" i="56"/>
  <c r="AE45" i="56"/>
  <c r="S45" i="56"/>
  <c r="V45" i="56"/>
  <c r="Y45" i="56"/>
  <c r="E58" i="65"/>
  <c r="E59" i="65"/>
  <c r="H35" i="71"/>
  <c r="E58" i="71"/>
  <c r="E59" i="71"/>
  <c r="H58" i="71"/>
  <c r="H59"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TSUCHIDA</author>
  </authors>
  <commentList>
    <comment ref="P70" authorId="0" shapeId="0" xr:uid="{00000000-0006-0000-0900-000001000000}">
      <text>
        <r>
          <rPr>
            <b/>
            <sz val="9"/>
            <color indexed="81"/>
            <rFont val="ＭＳ Ｐゴシック"/>
            <family val="3"/>
            <charset val="128"/>
          </rPr>
          <t>担当例会の数で按分する考え方もある。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sharedStrings.xml><?xml version="1.0" encoding="utf-8"?>
<sst xmlns="http://schemas.openxmlformats.org/spreadsheetml/2006/main" count="1100" uniqueCount="417">
  <si>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</si>
  <si>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　渉外費</t>
    <rPh sb="1" eb="3">
      <t>ショウガイ</t>
    </rPh>
    <rPh sb="3" eb="4">
      <t>ヒ</t>
    </rPh>
    <phoneticPr fontId="2"/>
  </si>
  <si>
    <t>　総会会場費</t>
    <rPh sb="1" eb="3">
      <t>ソウカイ</t>
    </rPh>
    <rPh sb="3" eb="5">
      <t>カイジョウ</t>
    </rPh>
    <rPh sb="5" eb="6">
      <t>ヒ</t>
    </rPh>
    <phoneticPr fontId="2"/>
  </si>
  <si>
    <t>メンバー従事割合</t>
    <phoneticPr fontId="2"/>
  </si>
  <si>
    <t>－</t>
    <phoneticPr fontId="2"/>
  </si>
  <si>
    <t>公益合計</t>
    <rPh sb="0" eb="2">
      <t>コウエキ</t>
    </rPh>
    <rPh sb="2" eb="4">
      <t>ゴウケイ</t>
    </rPh>
    <phoneticPr fontId="2"/>
  </si>
  <si>
    <t>共益合計</t>
    <rPh sb="0" eb="2">
      <t>キョウエキ</t>
    </rPh>
    <rPh sb="2" eb="4">
      <t>ゴウケイ</t>
    </rPh>
    <phoneticPr fontId="2"/>
  </si>
  <si>
    <t>委員会
事業費
合計</t>
    <rPh sb="0" eb="3">
      <t>イインカイ</t>
    </rPh>
    <rPh sb="4" eb="7">
      <t>ジギョウヒ</t>
    </rPh>
    <rPh sb="8" eb="10">
      <t>ゴウケイ</t>
    </rPh>
    <phoneticPr fontId="2"/>
  </si>
  <si>
    <t>その他
（公益）</t>
    <rPh sb="2" eb="3">
      <t>タ</t>
    </rPh>
    <rPh sb="5" eb="7">
      <t>コウエキ</t>
    </rPh>
    <phoneticPr fontId="2"/>
  </si>
  <si>
    <t>3）寄附金収入</t>
    <rPh sb="2" eb="5">
      <t>キフキン</t>
    </rPh>
    <rPh sb="5" eb="7">
      <t>シュウニュウ</t>
    </rPh>
    <phoneticPr fontId="2"/>
  </si>
  <si>
    <t>公益事業</t>
    <rPh sb="0" eb="2">
      <t>コウエキ</t>
    </rPh>
    <rPh sb="2" eb="4">
      <t>ジギョウ</t>
    </rPh>
    <phoneticPr fontId="2"/>
  </si>
  <si>
    <t>共益事業</t>
    <rPh sb="0" eb="2">
      <t>キョウエキ</t>
    </rPh>
    <rPh sb="2" eb="4">
      <t>ジギョウ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</si>
  <si>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</si>
  <si>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</si>
  <si>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</si>
  <si>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　資料作成費</t>
    <rPh sb="1" eb="3">
      <t>シリョウ</t>
    </rPh>
    <rPh sb="3" eb="5">
      <t>サクセイ</t>
    </rPh>
    <rPh sb="5" eb="6">
      <t>ヒ</t>
    </rPh>
    <phoneticPr fontId="2"/>
  </si>
  <si>
    <t>　参加記念品費</t>
    <rPh sb="1" eb="3">
      <t>サンカ</t>
    </rPh>
    <rPh sb="3" eb="6">
      <t>キネンヒン</t>
    </rPh>
    <rPh sb="6" eb="7">
      <t>ヒ</t>
    </rPh>
    <phoneticPr fontId="2"/>
  </si>
  <si>
    <t>　保険料</t>
    <rPh sb="1" eb="4">
      <t>ホケンリョウ</t>
    </rPh>
    <phoneticPr fontId="2"/>
  </si>
  <si>
    <t>【事業費】</t>
    <rPh sb="1" eb="4">
      <t>ジギョウヒ</t>
    </rPh>
    <phoneticPr fontId="2"/>
  </si>
  <si>
    <t>【管理費】</t>
    <rPh sb="1" eb="4">
      <t>カンリヒ</t>
    </rPh>
    <phoneticPr fontId="2"/>
  </si>
  <si>
    <t>公益事業計</t>
    <rPh sb="0" eb="2">
      <t>コウエキ</t>
    </rPh>
    <rPh sb="2" eb="4">
      <t>ジギョウ</t>
    </rPh>
    <rPh sb="4" eb="5">
      <t>ケイ</t>
    </rPh>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</si>
  <si>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</si>
  <si>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</si>
  <si>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報告書作成費（ＯＢ）</t>
    <phoneticPr fontId="2"/>
  </si>
  <si>
    <t>公益</t>
    <rPh sb="0" eb="2">
      <t>コウエキ</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</si>
  <si>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</si>
  <si>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メンバー従事割合</t>
    <rPh sb="4" eb="6">
      <t>ジュウジ</t>
    </rPh>
    <rPh sb="6" eb="8">
      <t>ワリアイ</t>
    </rPh>
    <phoneticPr fontId="2"/>
  </si>
  <si>
    <t>メンバー人数割合（注2）</t>
    <rPh sb="4" eb="6">
      <t>ニンズウ</t>
    </rPh>
    <rPh sb="6" eb="8">
      <t>ワリアイ</t>
    </rPh>
    <rPh sb="9" eb="10">
      <t>チュウ</t>
    </rPh>
    <phoneticPr fontId="2"/>
  </si>
  <si>
    <t>全体計</t>
    <rPh sb="0" eb="2">
      <t>ゼンタイ</t>
    </rPh>
    <rPh sb="2" eb="3">
      <t>ケイ</t>
    </rPh>
    <phoneticPr fontId="2"/>
  </si>
  <si>
    <t>役員以外計</t>
    <rPh sb="0" eb="2">
      <t>ヤクイン</t>
    </rPh>
    <rPh sb="2" eb="4">
      <t>イガイ</t>
    </rPh>
    <rPh sb="4" eb="5">
      <t>ケイ</t>
    </rPh>
    <phoneticPr fontId="2"/>
  </si>
  <si>
    <t>役員計</t>
    <rPh sb="0" eb="2">
      <t>ヤクイン</t>
    </rPh>
    <rPh sb="2" eb="3">
      <t>ケイ</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</si>
  <si>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</si>
  <si>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メンバー従事割合</t>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</si>
  <si>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</si>
  <si>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役員等
の氏名</t>
    <rPh sb="0" eb="2">
      <t>ヤクイン</t>
    </rPh>
    <rPh sb="2" eb="3">
      <t>トウ</t>
    </rPh>
    <rPh sb="5" eb="6">
      <t>シ</t>
    </rPh>
    <rPh sb="6" eb="7">
      <t>メイ</t>
    </rPh>
    <phoneticPr fontId="2"/>
  </si>
  <si>
    <t>役員は全員無報酬</t>
    <rPh sb="0" eb="2">
      <t>ヤクイン</t>
    </rPh>
    <rPh sb="3" eb="5">
      <t>ゼンイン</t>
    </rPh>
    <rPh sb="5" eb="8">
      <t>ムホウシュウ</t>
    </rPh>
    <phoneticPr fontId="2"/>
  </si>
  <si>
    <t>まちづくり事業</t>
    <phoneticPr fontId="2"/>
  </si>
  <si>
    <t>メンバー
従事割合</t>
    <phoneticPr fontId="2"/>
  </si>
  <si>
    <t>メンバー
従事割合、
直接対応</t>
    <rPh sb="11" eb="13">
      <t>チョクセツ</t>
    </rPh>
    <rPh sb="13" eb="15">
      <t>タイオウ</t>
    </rPh>
    <phoneticPr fontId="2"/>
  </si>
  <si>
    <t>予算合計</t>
    <rPh sb="0" eb="2">
      <t>ヨサン</t>
    </rPh>
    <rPh sb="2" eb="4">
      <t>ゴウケイ</t>
    </rPh>
    <phoneticPr fontId="2"/>
  </si>
  <si>
    <t>委員会事業費</t>
    <rPh sb="0" eb="3">
      <t>イインカイ</t>
    </rPh>
    <rPh sb="3" eb="6">
      <t>ジギョウヒ</t>
    </rPh>
    <phoneticPr fontId="2"/>
  </si>
  <si>
    <t>事業予算</t>
    <rPh sb="0" eb="2">
      <t>ジギョウ</t>
    </rPh>
    <rPh sb="2" eb="4">
      <t>ヨサン</t>
    </rPh>
    <phoneticPr fontId="2"/>
  </si>
  <si>
    <t>公開・非公開</t>
    <rPh sb="0" eb="2">
      <t>コウカイ</t>
    </rPh>
    <rPh sb="3" eb="6">
      <t>ヒコウカイ</t>
    </rPh>
    <phoneticPr fontId="2"/>
  </si>
  <si>
    <t>非公開</t>
    <rPh sb="0" eb="3">
      <t>ヒコウカイ</t>
    </rPh>
    <phoneticPr fontId="2"/>
  </si>
  <si>
    <t>公開</t>
    <rPh sb="0" eb="2">
      <t>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</si>
  <si>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</si>
  <si>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</si>
  <si>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</si>
  <si>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</si>
  <si>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</si>
  <si>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</si>
  <si>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</si>
  <si>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参加記念品費</t>
    <rPh sb="0" eb="2">
      <t>サンカ</t>
    </rPh>
    <rPh sb="2" eb="4">
      <t>キネン</t>
    </rPh>
    <rPh sb="4" eb="5">
      <t>ヒン</t>
    </rPh>
    <rPh sb="5" eb="6">
      <t>ヒ</t>
    </rPh>
    <phoneticPr fontId="2"/>
  </si>
  <si>
    <t>参加記念品費</t>
    <rPh sb="0" eb="2">
      <t>サンカ</t>
    </rPh>
    <rPh sb="2" eb="5">
      <t>キネンヒン</t>
    </rPh>
    <rPh sb="5" eb="6">
      <t>ヒ</t>
    </rPh>
    <phoneticPr fontId="2"/>
  </si>
  <si>
    <t>保険料</t>
    <rPh sb="0" eb="3">
      <t>ホケンリョウ</t>
    </rPh>
    <phoneticPr fontId="2"/>
  </si>
  <si>
    <t>支出計</t>
    <rPh sb="0" eb="2">
      <t>シシュツ</t>
    </rPh>
    <rPh sb="2" eb="3">
      <t>ケイ</t>
    </rPh>
    <phoneticPr fontId="2"/>
  </si>
  <si>
    <t>2）入会金収入</t>
    <rPh sb="2" eb="5">
      <t>ニュウカイキン</t>
    </rPh>
    <rPh sb="5" eb="7">
      <t>シュウニュウ</t>
    </rPh>
    <phoneticPr fontId="2"/>
  </si>
  <si>
    <t>1）会費収入</t>
    <rPh sb="2" eb="4">
      <t>カイヒ</t>
    </rPh>
    <rPh sb="4" eb="6">
      <t>シュウニュウ</t>
    </rPh>
    <phoneticPr fontId="2"/>
  </si>
  <si>
    <t>その他の関連事業</t>
    <rPh sb="2" eb="3">
      <t>ホカ</t>
    </rPh>
    <rPh sb="4" eb="6">
      <t>カンレン</t>
    </rPh>
    <rPh sb="6" eb="8">
      <t>ジギョウ</t>
    </rPh>
    <phoneticPr fontId="2"/>
  </si>
  <si>
    <t>　会場設営費</t>
    <phoneticPr fontId="2"/>
  </si>
  <si>
    <t>　企画・演出費</t>
    <phoneticPr fontId="2"/>
  </si>
  <si>
    <t>　講師関係費</t>
    <phoneticPr fontId="2"/>
  </si>
  <si>
    <t>　広報費</t>
    <phoneticPr fontId="2"/>
  </si>
  <si>
    <t>　報告書作成費</t>
  </si>
  <si>
    <t>　報告書作成費</t>
    <phoneticPr fontId="2"/>
  </si>
  <si>
    <t>　懇親会費</t>
    <phoneticPr fontId="2"/>
  </si>
  <si>
    <t>　委員会雑費</t>
    <rPh sb="1" eb="4">
      <t>イインカイ</t>
    </rPh>
    <rPh sb="4" eb="6">
      <t>ザッピ</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</si>
  <si>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</si>
  <si>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　通信・発送費</t>
    <rPh sb="1" eb="3">
      <t>ツウシン</t>
    </rPh>
    <rPh sb="4" eb="6">
      <t>ハッソウ</t>
    </rPh>
    <rPh sb="6" eb="7">
      <t>ヒ</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</si>
  <si>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</si>
  <si>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</si>
  <si>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</si>
  <si>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</si>
  <si>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</si>
  <si>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</si>
  <si>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</si>
  <si>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国際渉外費</t>
    <rPh sb="1" eb="3">
      <t>コクサイ</t>
    </rPh>
    <rPh sb="3" eb="5">
      <t>ショウガイ</t>
    </rPh>
    <rPh sb="5" eb="6">
      <t>ヒ</t>
    </rPh>
    <phoneticPr fontId="2"/>
  </si>
  <si>
    <t>　負担金支出</t>
    <rPh sb="1" eb="4">
      <t>フタンキン</t>
    </rPh>
    <rPh sb="4" eb="6">
      <t>シシュツ</t>
    </rPh>
    <phoneticPr fontId="2"/>
  </si>
  <si>
    <t>　同好会費</t>
    <rPh sb="1" eb="4">
      <t>ドウコウカイ</t>
    </rPh>
    <rPh sb="4" eb="5">
      <t>ヒ</t>
    </rPh>
    <phoneticPr fontId="2"/>
  </si>
  <si>
    <t>　その他管理費</t>
    <rPh sb="3" eb="4">
      <t>タ</t>
    </rPh>
    <rPh sb="4" eb="6">
      <t>カンリ</t>
    </rPh>
    <rPh sb="6" eb="7">
      <t>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</si>
  <si>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</si>
  <si>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≪手元資料≫各事業に関連する費用額(役員等の報酬)の配賦計算</t>
    <phoneticPr fontId="2"/>
  </si>
  <si>
    <t>副理事長</t>
    <rPh sb="0" eb="4">
      <t>フクリジチョウ</t>
    </rPh>
    <phoneticPr fontId="2"/>
  </si>
  <si>
    <t>役員人数割合（注1）</t>
    <rPh sb="0" eb="2">
      <t>ヤクイン</t>
    </rPh>
    <rPh sb="2" eb="4">
      <t>ニンズウ</t>
    </rPh>
    <rPh sb="4" eb="6">
      <t>ワリアイ</t>
    </rPh>
    <rPh sb="7" eb="8">
      <t>チュウ</t>
    </rPh>
    <phoneticPr fontId="2"/>
  </si>
  <si>
    <t>その他の
関連事業</t>
    <rPh sb="2" eb="3">
      <t>ホカ</t>
    </rPh>
    <rPh sb="5" eb="7">
      <t>カンレン</t>
    </rPh>
    <rPh sb="7" eb="9">
      <t>ジギョウ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</si>
  <si>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</si>
  <si>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</si>
  <si>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経常収益計</t>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</si>
  <si>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</si>
  <si>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</si>
  <si>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</si>
  <si>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</si>
  <si>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</si>
  <si>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　給料手当</t>
    <rPh sb="1" eb="3">
      <t>キュウリョウ</t>
    </rPh>
    <rPh sb="3" eb="5">
      <t>テアテ</t>
    </rPh>
    <phoneticPr fontId="2"/>
  </si>
  <si>
    <t>　旅費交通費</t>
    <rPh sb="1" eb="3">
      <t>リョヒ</t>
    </rPh>
    <rPh sb="3" eb="6">
      <t>コウツウヒ</t>
    </rPh>
    <phoneticPr fontId="2"/>
  </si>
  <si>
    <t>　雑費</t>
    <rPh sb="1" eb="3">
      <t>ザッピ</t>
    </rPh>
    <phoneticPr fontId="2"/>
  </si>
  <si>
    <t>※様式・文言は一部簡略化しています。</t>
    <rPh sb="1" eb="3">
      <t>ヨウシキ</t>
    </rPh>
    <rPh sb="4" eb="6">
      <t>モンゴン</t>
    </rPh>
    <rPh sb="7" eb="9">
      <t>イチブ</t>
    </rPh>
    <rPh sb="9" eb="12">
      <t>カンリャクカ</t>
    </rPh>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</si>
  <si>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</si>
  <si>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</si>
  <si>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r>
      <t>記載要領　：　下表の水色欄(</t>
    </r>
    <r>
      <rPr>
        <sz val="9"/>
        <color indexed="41"/>
        <rFont val="ＭＳ Ｐゴシック"/>
        <family val="3"/>
        <charset val="128"/>
      </rPr>
      <t>■</t>
    </r>
    <r>
      <rPr>
        <sz val="9"/>
        <color indexed="63"/>
        <rFont val="ＭＳ Ｐゴシック"/>
        <family val="3"/>
        <charset val="128"/>
      </rPr>
      <t>部分）を記載してください。また、必要に応じて、行を追加・削除してください。</t>
    </r>
    <phoneticPr fontId="2"/>
  </si>
  <si>
    <t>（各費用額に共通して発生する関連費用等について、配賦基準を明記の上、記入してください。）</t>
    <rPh sb="35" eb="36">
      <t>ニュウ</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</si>
  <si>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</si>
  <si>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</si>
  <si>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</si>
  <si>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事務局</t>
    <rPh sb="0" eb="3">
      <t>ジムキョク</t>
    </rPh>
    <phoneticPr fontId="2"/>
  </si>
  <si>
    <t>正会員会費収入</t>
    <rPh sb="0" eb="3">
      <t>セイカイイン</t>
    </rPh>
    <rPh sb="3" eb="5">
      <t>カイヒ</t>
    </rPh>
    <rPh sb="5" eb="7">
      <t>シュウニュウ</t>
    </rPh>
    <phoneticPr fontId="2"/>
  </si>
  <si>
    <t>新入会員会費収入</t>
    <rPh sb="0" eb="2">
      <t>シンニュウ</t>
    </rPh>
    <rPh sb="2" eb="4">
      <t>カイイン</t>
    </rPh>
    <rPh sb="4" eb="6">
      <t>カイヒ</t>
    </rPh>
    <rPh sb="6" eb="8">
      <t>シュウニュウ</t>
    </rPh>
    <phoneticPr fontId="2"/>
  </si>
  <si>
    <t>給料手当の額</t>
    <rPh sb="0" eb="2">
      <t>キュウリョウ</t>
    </rPh>
    <rPh sb="2" eb="4">
      <t>テアテ</t>
    </rPh>
    <phoneticPr fontId="2"/>
  </si>
  <si>
    <t>職員の氏名</t>
    <rPh sb="0" eb="2">
      <t>ショクイン</t>
    </rPh>
    <rPh sb="3" eb="5">
      <t>シメイ</t>
    </rPh>
    <phoneticPr fontId="2"/>
  </si>
  <si>
    <t>役員等の氏名</t>
    <rPh sb="0" eb="2">
      <t>ヤクイン</t>
    </rPh>
    <rPh sb="2" eb="3">
      <t>トウ</t>
    </rPh>
    <rPh sb="4" eb="5">
      <t>シ</t>
    </rPh>
    <rPh sb="5" eb="6">
      <t>メイ</t>
    </rPh>
    <phoneticPr fontId="2"/>
  </si>
  <si>
    <t>年間金額</t>
    <rPh sb="0" eb="2">
      <t>ネンカン</t>
    </rPh>
    <rPh sb="2" eb="4">
      <t>キンガク</t>
    </rPh>
    <phoneticPr fontId="2"/>
  </si>
  <si>
    <t>(1)経常収益</t>
    <rPh sb="3" eb="5">
      <t>ケイジョウ</t>
    </rPh>
    <rPh sb="5" eb="7">
      <t>シュウエキ</t>
    </rPh>
    <phoneticPr fontId="2"/>
  </si>
  <si>
    <t>(2)経常費用</t>
    <rPh sb="3" eb="5">
      <t>ケイジョウ</t>
    </rPh>
    <rPh sb="5" eb="7">
      <t>ヒヨウ</t>
    </rPh>
    <phoneticPr fontId="2"/>
  </si>
  <si>
    <t>経常費用計</t>
    <rPh sb="0" eb="2">
      <t>ケイジョウ</t>
    </rPh>
    <rPh sb="2" eb="3">
      <t>ヒ</t>
    </rPh>
    <rPh sb="3" eb="4">
      <t>ヨウ</t>
    </rPh>
    <rPh sb="4" eb="5">
      <t>ケイ</t>
    </rPh>
    <phoneticPr fontId="2"/>
  </si>
  <si>
    <t>直接対応</t>
    <rPh sb="0" eb="2">
      <t>チョクセツ</t>
    </rPh>
    <rPh sb="2" eb="4">
      <t>タイオウ</t>
    </rPh>
    <phoneticPr fontId="2"/>
  </si>
  <si>
    <t>配賦基準</t>
    <phoneticPr fontId="2"/>
  </si>
  <si>
    <t>その他受取利息</t>
    <rPh sb="2" eb="3">
      <t>タ</t>
    </rPh>
    <rPh sb="3" eb="5">
      <t>ウケトリ</t>
    </rPh>
    <rPh sb="5" eb="7">
      <t>リソク</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</si>
  <si>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</si>
  <si>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</si>
  <si>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</si>
  <si>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別表Ｅ(2)-1 各事業に関連する費用額(役員等の報酬・給料手当)の配賦計算</t>
    <phoneticPr fontId="2"/>
  </si>
  <si>
    <t>合計
（チェック用）</t>
    <rPh sb="0" eb="1">
      <t>ゴウ</t>
    </rPh>
    <rPh sb="1" eb="2">
      <t>ケイ</t>
    </rPh>
    <rPh sb="8" eb="9">
      <t>ヨウ</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</si>
  <si>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</si>
  <si>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</si>
  <si>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</si>
  <si>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別表Ｅ(2)-1 各事業に関連する費用額(職員の給料手当)の配賦計算</t>
    <phoneticPr fontId="2"/>
  </si>
  <si>
    <t>配賦基準</t>
    <phoneticPr fontId="2"/>
  </si>
  <si>
    <t>別表Ｅ(2)-2 各事業に関連する費用額（役員報酬・職員の給料手当以外の経費）の配賦計算</t>
    <rPh sb="23" eb="25">
      <t>ホウシュウ</t>
    </rPh>
    <phoneticPr fontId="2"/>
  </si>
  <si>
    <t>調整欄</t>
    <rPh sb="0" eb="2">
      <t>チョウセイ</t>
    </rPh>
    <rPh sb="2" eb="3">
      <t>ラン</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</si>
  <si>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</si>
  <si>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継1</t>
    <rPh sb="0" eb="1">
      <t>ツギ</t>
    </rPh>
    <phoneticPr fontId="2"/>
  </si>
  <si>
    <t>継2</t>
    <rPh sb="0" eb="1">
      <t>ツギ</t>
    </rPh>
    <phoneticPr fontId="2"/>
  </si>
  <si>
    <t>継3</t>
    <rPh sb="0" eb="1">
      <t>ツギ</t>
    </rPh>
    <phoneticPr fontId="2"/>
  </si>
  <si>
    <t>継4</t>
    <rPh sb="0" eb="1">
      <t>ツギ</t>
    </rPh>
    <phoneticPr fontId="2"/>
  </si>
  <si>
    <t>○役員等の報酬</t>
    <rPh sb="1" eb="3">
      <t>ヤクイン</t>
    </rPh>
    <rPh sb="3" eb="4">
      <t>トウ</t>
    </rPh>
    <rPh sb="5" eb="7">
      <t>ホウシュウ</t>
    </rPh>
    <phoneticPr fontId="2"/>
  </si>
  <si>
    <t>給料手当の額</t>
    <rPh sb="0" eb="2">
      <t>キュウリョウ</t>
    </rPh>
    <rPh sb="2" eb="4">
      <t>テア</t>
    </rPh>
    <rPh sb="5" eb="6">
      <t>ガク</t>
    </rPh>
    <phoneticPr fontId="2"/>
  </si>
  <si>
    <t>従事割合</t>
    <rPh sb="0" eb="2">
      <t>ジュウジ</t>
    </rPh>
    <rPh sb="2" eb="4">
      <t>ワリアイ</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</si>
  <si>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</si>
  <si>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</si>
  <si>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</si>
  <si>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合計</t>
    <rPh sb="0" eb="2">
      <t>ゴウケイ</t>
    </rPh>
    <phoneticPr fontId="2"/>
  </si>
  <si>
    <t>その他収益</t>
    <rPh sb="2" eb="3">
      <t>タ</t>
    </rPh>
    <rPh sb="3" eb="5">
      <t>シュウエキ</t>
    </rPh>
    <phoneticPr fontId="2"/>
  </si>
  <si>
    <t>経常収益計</t>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</si>
  <si>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</si>
  <si>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（注1）</t>
    <rPh sb="1" eb="2">
      <t>チュウ</t>
    </rPh>
    <phoneticPr fontId="2"/>
  </si>
  <si>
    <t>個人従事割合</t>
    <rPh sb="0" eb="2">
      <t>コジン</t>
    </rPh>
    <rPh sb="2" eb="4">
      <t>ジュウジ</t>
    </rPh>
    <rPh sb="4" eb="6">
      <t>ワリアイ</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</si>
  <si>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</si>
  <si>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t>役職</t>
    <phoneticPr fontId="2"/>
  </si>
  <si>
    <t>役員名</t>
    <phoneticPr fontId="2"/>
  </si>
  <si>
    <t>報酬の額</t>
    <phoneticPr fontId="2"/>
  </si>
  <si>
    <t>配賦基準</t>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</si>
  <si>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</si>
  <si>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</si>
  <si>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給料手当の額</t>
    <rPh sb="0" eb="2">
      <t>キュウリョウ</t>
    </rPh>
    <rPh sb="2" eb="4">
      <t>テアテ</t>
    </rPh>
    <rPh sb="5" eb="6">
      <t>ガク</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</si>
  <si>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</si>
  <si>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</si>
  <si>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</si>
  <si>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</si>
  <si>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○平均従事割合</t>
    <rPh sb="1" eb="3">
      <t>ヘイキン</t>
    </rPh>
    <rPh sb="3" eb="5">
      <t>ジュウジ</t>
    </rPh>
    <rPh sb="5" eb="7">
      <t>ワリアイ</t>
    </rPh>
    <phoneticPr fontId="2"/>
  </si>
  <si>
    <t>１．従事割合表</t>
    <rPh sb="2" eb="4">
      <t>ジュウジ</t>
    </rPh>
    <rPh sb="4" eb="6">
      <t>ワリアイ</t>
    </rPh>
    <rPh sb="6" eb="7">
      <t>ヒョウ</t>
    </rPh>
    <phoneticPr fontId="2"/>
  </si>
  <si>
    <t>予備費</t>
    <rPh sb="0" eb="3">
      <t>ヨビヒ</t>
    </rPh>
    <phoneticPr fontId="2"/>
  </si>
  <si>
    <t>・</t>
    <phoneticPr fontId="2"/>
  </si>
  <si>
    <t>勘定科目（中科目）</t>
    <rPh sb="0" eb="2">
      <t>カンジョウ</t>
    </rPh>
    <rPh sb="2" eb="4">
      <t>カモク</t>
    </rPh>
    <rPh sb="5" eb="6">
      <t>チュウ</t>
    </rPh>
    <rPh sb="6" eb="8">
      <t>カモク</t>
    </rPh>
    <phoneticPr fontId="2"/>
  </si>
  <si>
    <t>法人コード</t>
    <rPh sb="0" eb="2">
      <t>ホウジン</t>
    </rPh>
    <phoneticPr fontId="2"/>
  </si>
  <si>
    <t>法人名</t>
    <rPh sb="0" eb="2">
      <t>ホウジン</t>
    </rPh>
    <rPh sb="2" eb="3">
      <t>メイ</t>
    </rPh>
    <phoneticPr fontId="2"/>
  </si>
  <si>
    <t>法人会計</t>
    <rPh sb="0" eb="2">
      <t>ホウジン</t>
    </rPh>
    <rPh sb="2" eb="4">
      <t>カイケイ</t>
    </rPh>
    <phoneticPr fontId="2"/>
  </si>
  <si>
    <t>共通</t>
    <rPh sb="0" eb="2">
      <t>キョウツウ</t>
    </rPh>
    <phoneticPr fontId="2"/>
  </si>
  <si>
    <t>小計</t>
    <rPh sb="0" eb="2">
      <t>ショウケイ</t>
    </rPh>
    <phoneticPr fontId="2"/>
  </si>
  <si>
    <t>旅費交通費</t>
    <rPh sb="0" eb="2">
      <t>リョヒ</t>
    </rPh>
    <rPh sb="2" eb="5">
      <t>コウツウヒ</t>
    </rPh>
    <phoneticPr fontId="2"/>
  </si>
  <si>
    <t>雑費</t>
    <rPh sb="0" eb="2">
      <t>ザッピ</t>
    </rPh>
    <phoneticPr fontId="2"/>
  </si>
  <si>
    <t>当期経常増減額</t>
    <rPh sb="0" eb="2">
      <t>トウキ</t>
    </rPh>
    <rPh sb="2" eb="4">
      <t>ケイジョウ</t>
    </rPh>
    <rPh sb="4" eb="6">
      <t>ゾウゲン</t>
    </rPh>
    <rPh sb="6" eb="7">
      <t>ガク</t>
    </rPh>
    <phoneticPr fontId="2"/>
  </si>
  <si>
    <t>番号</t>
    <rPh sb="0" eb="2">
      <t>バンゴウ</t>
    </rPh>
    <phoneticPr fontId="2"/>
  </si>
  <si>
    <t>役職</t>
    <rPh sb="0" eb="2">
      <t>ヤクショク</t>
    </rPh>
    <phoneticPr fontId="2"/>
  </si>
  <si>
    <t>報酬の額</t>
    <rPh sb="0" eb="2">
      <t>ホウシュウ</t>
    </rPh>
    <rPh sb="3" eb="4">
      <t>ガク</t>
    </rPh>
    <phoneticPr fontId="2"/>
  </si>
  <si>
    <t>配賦基準</t>
    <rPh sb="0" eb="2">
      <t>ハイフ</t>
    </rPh>
    <rPh sb="2" eb="4">
      <t>キジュン</t>
    </rPh>
    <phoneticPr fontId="2"/>
  </si>
  <si>
    <t>他1</t>
    <rPh sb="0" eb="1">
      <t>タ</t>
    </rPh>
    <phoneticPr fontId="2"/>
  </si>
  <si>
    <t>合計</t>
    <rPh sb="0" eb="1">
      <t>ゴウ</t>
    </rPh>
    <rPh sb="1" eb="2">
      <t>ケイ</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</si>
  <si>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</si>
  <si>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科目名</t>
    <rPh sb="0" eb="3">
      <t>カモクメイ</t>
    </rPh>
    <phoneticPr fontId="2"/>
  </si>
  <si>
    <t>各事業に関連する費用</t>
    <rPh sb="0" eb="3">
      <t>カクジギョウ</t>
    </rPh>
    <rPh sb="4" eb="6">
      <t>カンレン</t>
    </rPh>
    <rPh sb="8" eb="10">
      <t>ヒヨウ</t>
    </rPh>
    <phoneticPr fontId="2"/>
  </si>
  <si>
    <t>費用の名称</t>
    <rPh sb="0" eb="2">
      <t>ヒヨウ</t>
    </rPh>
    <rPh sb="3" eb="5">
      <t>メイショウ</t>
    </rPh>
    <phoneticPr fontId="2"/>
  </si>
  <si>
    <t>費用の額</t>
    <rPh sb="0" eb="2">
      <t>ヒヨウ</t>
    </rPh>
    <rPh sb="3" eb="4">
      <t>ガク</t>
    </rPh>
    <phoneticPr fontId="2"/>
  </si>
  <si>
    <t>他2</t>
    <rPh sb="0" eb="1">
      <t>タ</t>
    </rPh>
    <phoneticPr fontId="2"/>
  </si>
  <si>
    <t>ページ　合　計</t>
    <rPh sb="4" eb="5">
      <t>ゴウ</t>
    </rPh>
    <rPh sb="6" eb="7">
      <t>ケイ</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</si>
  <si>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</si>
  <si>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</si>
  <si>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○個人従事割合</t>
    <rPh sb="1" eb="3">
      <t>コジン</t>
    </rPh>
    <rPh sb="3" eb="5">
      <t>ジュウジ</t>
    </rPh>
    <rPh sb="5" eb="7">
      <t>ワリアイ</t>
    </rPh>
    <phoneticPr fontId="2"/>
  </si>
  <si>
    <t>理事長</t>
    <rPh sb="0" eb="3">
      <t>リジチョウ</t>
    </rPh>
    <phoneticPr fontId="2"/>
  </si>
  <si>
    <t>専務理事</t>
    <rPh sb="0" eb="2">
      <t>センム</t>
    </rPh>
    <rPh sb="2" eb="4">
      <t>リジ</t>
    </rPh>
    <phoneticPr fontId="2"/>
  </si>
  <si>
    <t>役員従事割合</t>
    <rPh sb="0" eb="2">
      <t>ヤクイン</t>
    </rPh>
    <rPh sb="2" eb="4">
      <t>ジュウジ</t>
    </rPh>
    <rPh sb="4" eb="6">
      <t>ワリアイ</t>
    </rPh>
    <phoneticPr fontId="2"/>
  </si>
  <si>
    <t>通年</t>
    <rPh sb="0" eb="2">
      <t>ツウネン</t>
    </rPh>
    <phoneticPr fontId="2"/>
  </si>
  <si>
    <t>サルビア</t>
    <phoneticPr fontId="2"/>
  </si>
  <si>
    <t>監事</t>
    <rPh sb="0" eb="2">
      <t>カンジ</t>
    </rPh>
    <phoneticPr fontId="2"/>
  </si>
  <si>
    <t>一般社団法人　四日市青年会議所</t>
    <rPh sb="0" eb="2">
      <t>イッパン</t>
    </rPh>
    <phoneticPr fontId="2"/>
  </si>
  <si>
    <t>交付事業</t>
    <rPh sb="0" eb="2">
      <t>コウフ</t>
    </rPh>
    <rPh sb="2" eb="4">
      <t>ジギョウ</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</si>
  <si>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</si>
  <si>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</si>
  <si>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</si>
  <si>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</si>
  <si>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</si>
  <si>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差異</t>
    <rPh sb="0" eb="2">
      <t>サイ</t>
    </rPh>
    <phoneticPr fontId="2"/>
  </si>
  <si>
    <t>備 考</t>
    <rPh sb="0" eb="1">
      <t>ソナエ</t>
    </rPh>
    <rPh sb="2" eb="3">
      <t>コウ</t>
    </rPh>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</si>
  <si>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</si>
  <si>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</si>
  <si>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サルビア基金収入</t>
    <rPh sb="4" eb="6">
      <t>キキン</t>
    </rPh>
    <rPh sb="6" eb="8">
      <t>シュウニュウ</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</si>
  <si>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</si>
  <si>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</si>
  <si>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【事業費支出明細書】</t>
    <rPh sb="1" eb="4">
      <t>ジギョウヒ</t>
    </rPh>
    <rPh sb="4" eb="6">
      <t>シシュツ</t>
    </rPh>
    <rPh sb="6" eb="9">
      <t>メイサイショ</t>
    </rPh>
    <phoneticPr fontId="2"/>
  </si>
  <si>
    <t>*</t>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</si>
  <si>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</si>
  <si>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</si>
  <si>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</si>
  <si>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</si>
  <si>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</si>
  <si>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</si>
  <si>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</si>
  <si>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</si>
  <si>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備品費</t>
    <rPh sb="0" eb="2">
      <t>ビヒン</t>
    </rPh>
    <rPh sb="2" eb="3">
      <t>ヒ</t>
    </rPh>
    <phoneticPr fontId="2"/>
  </si>
  <si>
    <t>慶弔費</t>
    <rPh sb="0" eb="2">
      <t>ケイチョウ</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</si>
  <si>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</si>
  <si>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</si>
  <si>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</si>
  <si>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</si>
  <si>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</si>
  <si>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JCI会費</t>
    <rPh sb="3" eb="5">
      <t>カイヒ</t>
    </rPh>
    <phoneticPr fontId="2"/>
  </si>
  <si>
    <t>国際協力資金</t>
    <rPh sb="0" eb="2">
      <t>コクサイ</t>
    </rPh>
    <rPh sb="2" eb="4">
      <t>キョウリョクヒ</t>
    </rPh>
    <rPh sb="4" eb="6">
      <t>シキン</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</si>
  <si>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</si>
  <si>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</si>
  <si>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</si>
  <si>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</si>
  <si>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</si>
  <si>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</si>
  <si>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</si>
  <si>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</si>
  <si>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【会合費支出明細書】</t>
    <rPh sb="1" eb="3">
      <t>カイゴウ</t>
    </rPh>
    <rPh sb="3" eb="4">
      <t>ヒ</t>
    </rPh>
    <rPh sb="4" eb="6">
      <t>シシュツ</t>
    </rPh>
    <rPh sb="6" eb="9">
      <t>メイサイショ</t>
    </rPh>
    <phoneticPr fontId="2"/>
  </si>
  <si>
    <t>備 考</t>
    <rPh sb="0" eb="3">
      <t>ビコウ</t>
    </rPh>
    <phoneticPr fontId="2"/>
  </si>
  <si>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</si>
  <si>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</si>
  <si>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</si>
  <si>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</si>
  <si>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</si>
  <si>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</si>
  <si>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記載要領　：　下表の水色欄(■部分）を記載してください。また、必要に応じて、行を追加・削除してください。</t>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</si>
  <si>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</si>
  <si>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</si>
  <si>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</si>
  <si>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</si>
  <si>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一般社団法人四日市青年会議所の従事割合表</t>
    <rPh sb="0" eb="2">
      <t>イッパン</t>
    </rPh>
    <phoneticPr fontId="2"/>
  </si>
  <si>
    <t>一般社団法人四日市青年会議所</t>
    <rPh sb="0" eb="2">
      <t>イッパン</t>
    </rPh>
    <phoneticPr fontId="2"/>
  </si>
  <si>
    <t>直前理事長</t>
    <rPh sb="0" eb="2">
      <t>チョクゼン</t>
    </rPh>
    <rPh sb="2" eb="5">
      <t>リジチョウ</t>
    </rPh>
    <phoneticPr fontId="2"/>
  </si>
  <si>
    <t>５）その他会計繰入</t>
    <rPh sb="4" eb="5">
      <t>タ</t>
    </rPh>
    <rPh sb="5" eb="7">
      <t>カイケイ</t>
    </rPh>
    <rPh sb="7" eb="9">
      <t>クリイレ</t>
    </rPh>
    <phoneticPr fontId="2"/>
  </si>
  <si>
    <t>財政審査
（共益）</t>
    <rPh sb="0" eb="4">
      <t>ザイセイシンサ</t>
    </rPh>
    <rPh sb="6" eb="8">
      <t>キョウエキ</t>
    </rPh>
    <phoneticPr fontId="2"/>
  </si>
  <si>
    <t>事務局
（共益）</t>
    <rPh sb="0" eb="3">
      <t>ジムキョク</t>
    </rPh>
    <rPh sb="5" eb="7">
      <t>キョウエキ</t>
    </rPh>
    <phoneticPr fontId="2"/>
  </si>
  <si>
    <t>　負担金支出（OB）</t>
    <rPh sb="1" eb="4">
      <t>フタンキン</t>
    </rPh>
    <rPh sb="4" eb="6">
      <t>シシュツ</t>
    </rPh>
    <phoneticPr fontId="2"/>
  </si>
  <si>
    <t>事務局
（公益）</t>
    <rPh sb="0" eb="3">
      <t>ジムキョク</t>
    </rPh>
    <rPh sb="5" eb="7">
      <t>コウエキ</t>
    </rPh>
    <phoneticPr fontId="2"/>
  </si>
  <si>
    <t>四日市JCシニアクラブ会員会費収入</t>
    <rPh sb="0" eb="3">
      <t>ヨッカイチ</t>
    </rPh>
    <rPh sb="11" eb="13">
      <t>カイイン</t>
    </rPh>
    <rPh sb="13" eb="15">
      <t>カイヒ</t>
    </rPh>
    <rPh sb="15" eb="17">
      <t>シュウニュウ</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</si>
  <si>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</si>
  <si>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</si>
  <si>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</si>
  <si>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</si>
  <si>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</si>
  <si>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</si>
  <si>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</si>
  <si>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</si>
  <si>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</si>
  <si>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46"/>
  </si>
  <si>
    <t>予備費支出</t>
    <rPh sb="0" eb="3">
      <t>ヨビヒ</t>
    </rPh>
    <rPh sb="3" eb="5">
      <t>シシュツ</t>
    </rPh>
    <phoneticPr fontId="2"/>
  </si>
  <si>
    <t>当期収支差額</t>
    <rPh sb="0" eb="2">
      <t>トウキ</t>
    </rPh>
    <rPh sb="2" eb="4">
      <t>シュウシ</t>
    </rPh>
    <rPh sb="4" eb="6">
      <t>サガク</t>
    </rPh>
    <phoneticPr fontId="46"/>
  </si>
  <si>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</si>
  <si>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46"/>
  </si>
  <si>
    <t>積立事業</t>
    <rPh sb="0" eb="2">
      <t>ツミタテ</t>
    </rPh>
    <rPh sb="2" eb="4">
      <t>ジギョウ</t>
    </rPh>
    <phoneticPr fontId="2"/>
  </si>
  <si>
    <t>サルビア
（共益）</t>
    <rPh sb="6" eb="8">
      <t>キョウエキ</t>
    </rPh>
    <phoneticPr fontId="2"/>
  </si>
  <si>
    <t>その他
（共益）</t>
    <rPh sb="2" eb="3">
      <t>タ</t>
    </rPh>
    <rPh sb="5" eb="7">
      <t>キョウエキ</t>
    </rPh>
    <phoneticPr fontId="2"/>
  </si>
  <si>
    <t>\132,000*12ヶ月（消費税10％）</t>
    <rPh sb="12" eb="13">
      <t>ゲツ</t>
    </rPh>
    <rPh sb="14" eb="17">
      <t>ショウヒゼイ</t>
    </rPh>
    <phoneticPr fontId="2"/>
  </si>
  <si>
    <t>渉外費</t>
    <rPh sb="0" eb="2">
      <t>ショウガイ</t>
    </rPh>
    <rPh sb="2" eb="3">
      <t>ヒ</t>
    </rPh>
    <phoneticPr fontId="2"/>
  </si>
  <si>
    <t>国際交流における活動費及び準備費</t>
    <rPh sb="0" eb="2">
      <t>コクサイ</t>
    </rPh>
    <rPh sb="2" eb="4">
      <t>コウリュウ</t>
    </rPh>
    <rPh sb="8" eb="10">
      <t>カツドウ</t>
    </rPh>
    <rPh sb="10" eb="11">
      <t>ヒ</t>
    </rPh>
    <rPh sb="11" eb="12">
      <t>オヨ</t>
    </rPh>
    <rPh sb="13" eb="15">
      <t>ジュンビ</t>
    </rPh>
    <rPh sb="15" eb="16">
      <t>ヒ</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</si>
  <si>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</si>
  <si>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</si>
  <si>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</si>
  <si>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JCIピンバッジ</t>
    <phoneticPr fontId="2"/>
  </si>
  <si>
    <t>ネームプレート</t>
    <phoneticPr fontId="2"/>
  </si>
  <si>
    <t>WE BELIEVE</t>
    <phoneticPr fontId="2"/>
  </si>
  <si>
    <t>＋</t>
    <phoneticPr fontId="2"/>
  </si>
  <si>
    <t>　通信・発送費　(四日市ＪＣシニアクラブ分）</t>
    <rPh sb="1" eb="3">
      <t>ツウシン</t>
    </rPh>
    <rPh sb="4" eb="6">
      <t>ハッソウ</t>
    </rPh>
    <rPh sb="6" eb="7">
      <t>ヒ</t>
    </rPh>
    <rPh sb="9" eb="12">
      <t>ヨッカイチ</t>
    </rPh>
    <rPh sb="20" eb="21">
      <t>ブン</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</si>
  <si>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</si>
  <si>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</si>
  <si>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出向者への支援</t>
    <rPh sb="0" eb="3">
      <t>シュッコウシャ</t>
    </rPh>
    <rPh sb="5" eb="7">
      <t>シエン</t>
    </rPh>
    <phoneticPr fontId="2"/>
  </si>
  <si>
    <t>同好会への支援</t>
    <rPh sb="0" eb="3">
      <t>ドウコウカイ</t>
    </rPh>
    <rPh sb="5" eb="7">
      <t>シエン</t>
    </rPh>
    <phoneticPr fontId="2"/>
  </si>
  <si>
    <t>賛助会員会費収入</t>
    <rPh sb="0" eb="2">
      <t>サンジョ</t>
    </rPh>
    <rPh sb="2" eb="4">
      <t>カイイン</t>
    </rPh>
    <rPh sb="4" eb="6">
      <t>カイヒ</t>
    </rPh>
    <rPh sb="6" eb="8">
      <t>シュウニュウ</t>
    </rPh>
    <phoneticPr fontId="2"/>
  </si>
  <si>
    <t>一般社団法人四日市青年会議所</t>
    <rPh sb="0" eb="6">
      <t>イッパンシャダンホウジン</t>
    </rPh>
    <rPh sb="6" eb="14">
      <t>ヨッカイチセイネンカイギショ</t>
    </rPh>
    <phoneticPr fontId="2"/>
  </si>
  <si>
    <t>サルビア積立事業</t>
    <rPh sb="4" eb="6">
      <t>ツミタテ</t>
    </rPh>
    <rPh sb="6" eb="8">
      <t>ジギョウ</t>
    </rPh>
    <phoneticPr fontId="2"/>
  </si>
  <si>
    <t>　その他
管理費</t>
    <rPh sb="3" eb="4">
      <t>タ</t>
    </rPh>
    <rPh sb="5" eb="7">
      <t>カンリ</t>
    </rPh>
    <rPh sb="7" eb="8">
      <t>ヒ</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</si>
  <si>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</si>
  <si>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</si>
  <si>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登記費用</t>
    <rPh sb="0" eb="4">
      <t>トウキヒヨウ</t>
    </rPh>
    <phoneticPr fontId="2"/>
  </si>
  <si>
    <t>法人市民税</t>
    <phoneticPr fontId="2"/>
  </si>
  <si>
    <t>日本JC出向LOM負担金</t>
    <rPh sb="0" eb="2">
      <t>ニホン</t>
    </rPh>
    <rPh sb="4" eb="6">
      <t>シュッコウ</t>
    </rPh>
    <rPh sb="9" eb="12">
      <t>フタンキン</t>
    </rPh>
    <phoneticPr fontId="2"/>
  </si>
  <si>
    <t>名＋</t>
    <phoneticPr fontId="2"/>
  </si>
  <si>
    <t>口</t>
    <phoneticPr fontId="2"/>
  </si>
  <si>
    <t>9月度例会</t>
    <rPh sb="1" eb="2">
      <t>ガツ</t>
    </rPh>
    <rPh sb="2" eb="3">
      <t>ド</t>
    </rPh>
    <rPh sb="3" eb="5">
      <t>レイカイ</t>
    </rPh>
    <phoneticPr fontId="2"/>
  </si>
  <si>
    <t>2月度例会</t>
    <rPh sb="1" eb="2">
      <t>ガツ</t>
    </rPh>
    <rPh sb="2" eb="3">
      <t>ド</t>
    </rPh>
    <rPh sb="3" eb="5">
      <t>レイカイ</t>
    </rPh>
    <phoneticPr fontId="2"/>
  </si>
  <si>
    <t>10月度例会</t>
    <rPh sb="2" eb="3">
      <t>ガツ</t>
    </rPh>
    <rPh sb="3" eb="4">
      <t>ド</t>
    </rPh>
    <rPh sb="4" eb="6">
      <t>レイカイ</t>
    </rPh>
    <phoneticPr fontId="2"/>
  </si>
  <si>
    <t>石川　史織</t>
    <rPh sb="0" eb="2">
      <t>イシカワ</t>
    </rPh>
    <rPh sb="3" eb="5">
      <t>シオリ</t>
    </rPh>
    <phoneticPr fontId="2"/>
  </si>
  <si>
    <t>サルビア交付事業</t>
    <rPh sb="4" eb="6">
      <t>コウフ</t>
    </rPh>
    <rPh sb="6" eb="8">
      <t>ジギョウ</t>
    </rPh>
    <phoneticPr fontId="2"/>
  </si>
  <si>
    <t>5）その他会計繰入</t>
    <rPh sb="4" eb="5">
      <t>タ</t>
    </rPh>
    <rPh sb="5" eb="7">
      <t>カイケイ</t>
    </rPh>
    <rPh sb="7" eb="9">
      <t>クリイレ</t>
    </rPh>
    <phoneticPr fontId="2"/>
  </si>
  <si>
    <t>1．経常増減の部</t>
    <rPh sb="2" eb="4">
      <t>ケイジョウ</t>
    </rPh>
    <rPh sb="4" eb="6">
      <t>ゾウゲン</t>
    </rPh>
    <rPh sb="7" eb="8">
      <t>ブ</t>
    </rPh>
    <phoneticPr fontId="2"/>
  </si>
  <si>
    <t>　委員会雑費・予備費</t>
    <rPh sb="1" eb="4">
      <t>イインカイ</t>
    </rPh>
    <rPh sb="4" eb="6">
      <t>ザッピ</t>
    </rPh>
    <rPh sb="7" eb="10">
      <t>ヨビヒ</t>
    </rPh>
    <phoneticPr fontId="2"/>
  </si>
  <si>
    <t>京都会議会費</t>
    <rPh sb="0" eb="2">
      <t>キョウト</t>
    </rPh>
    <rPh sb="2" eb="4">
      <t>カイギ</t>
    </rPh>
    <rPh sb="4" eb="6">
      <t>カイヒ</t>
    </rPh>
    <phoneticPr fontId="2"/>
  </si>
  <si>
    <t>2024年度予算</t>
    <rPh sb="4" eb="5">
      <t>ネン</t>
    </rPh>
    <rPh sb="6" eb="8">
      <t>ヨサン</t>
    </rPh>
    <phoneticPr fontId="2"/>
  </si>
  <si>
    <t>2024年度予算</t>
    <rPh sb="6" eb="8">
      <t>ヨサン</t>
    </rPh>
    <phoneticPr fontId="2"/>
  </si>
  <si>
    <t>ご厚志代</t>
    <phoneticPr fontId="2"/>
  </si>
  <si>
    <t>【特別会員会計支出明細書】</t>
    <rPh sb="1" eb="3">
      <t>トクベツ</t>
    </rPh>
    <rPh sb="3" eb="5">
      <t>カイイン</t>
    </rPh>
    <rPh sb="5" eb="7">
      <t>カイケイ</t>
    </rPh>
    <rPh sb="7" eb="9">
      <t>シシュツ</t>
    </rPh>
    <rPh sb="9" eb="12">
      <t>メイサイショ</t>
    </rPh>
    <phoneticPr fontId="2"/>
  </si>
  <si>
    <t>理念共感拡大委員会</t>
    <rPh sb="0" eb="2">
      <t>リネン</t>
    </rPh>
    <rPh sb="2" eb="4">
      <t>キョウカン</t>
    </rPh>
    <rPh sb="4" eb="6">
      <t>カクダイ</t>
    </rPh>
    <rPh sb="6" eb="9">
      <t>イインカイ</t>
    </rPh>
    <phoneticPr fontId="2"/>
  </si>
  <si>
    <t>5月度例会</t>
    <rPh sb="1" eb="3">
      <t>ガツド</t>
    </rPh>
    <rPh sb="3" eb="5">
      <t>レイカイ</t>
    </rPh>
    <phoneticPr fontId="2"/>
  </si>
  <si>
    <t>8月度例会</t>
    <rPh sb="1" eb="3">
      <t>ガツド</t>
    </rPh>
    <rPh sb="3" eb="5">
      <t>レイカイ</t>
    </rPh>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</si>
  <si>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</si>
  <si>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</si>
  <si>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12月度例会</t>
    <rPh sb="2" eb="4">
      <t>ガツド</t>
    </rPh>
    <rPh sb="4" eb="6">
      <t>レイカイ</t>
    </rPh>
    <phoneticPr fontId="2"/>
  </si>
  <si>
    <t>ルーム　前田 静代</t>
    <rPh sb="4" eb="6">
      <t>マエダ</t>
    </rPh>
    <rPh sb="7" eb="9">
      <t>シズヨ</t>
    </rPh>
    <phoneticPr fontId="2"/>
  </si>
  <si>
    <t>法人合計</t>
    <rPh sb="0" eb="2">
      <t>ホウジン</t>
    </rPh>
    <rPh sb="2" eb="4">
      <t>ゴウケイ</t>
    </rPh>
    <phoneticPr fontId="2"/>
  </si>
  <si>
    <t>事務局
（法人）</t>
    <rPh sb="0" eb="3">
      <t>ジムキョク</t>
    </rPh>
    <rPh sb="5" eb="7">
      <t>ホウジン</t>
    </rPh>
    <phoneticPr fontId="2"/>
  </si>
  <si>
    <t>通年</t>
    <phoneticPr fontId="2"/>
  </si>
  <si>
    <t>法人会計</t>
    <rPh sb="0" eb="4">
      <t>ホウジンカイケイ</t>
    </rPh>
    <phoneticPr fontId="2"/>
  </si>
  <si>
    <t>シニアクラブ会員会費収入</t>
    <rPh sb="6" eb="8">
      <t>カイイン</t>
    </rPh>
    <rPh sb="8" eb="10">
      <t>カイヒ</t>
    </rPh>
    <rPh sb="10" eb="12">
      <t>シュウニュウ</t>
    </rPh>
    <phoneticPr fontId="2"/>
  </si>
  <si>
    <t>　負担金支出（シニアクラブ会員分）</t>
    <rPh sb="1" eb="4">
      <t>フタンキン</t>
    </rPh>
    <rPh sb="4" eb="6">
      <t>シシュツ</t>
    </rPh>
    <rPh sb="13" eb="15">
      <t>カイイン</t>
    </rPh>
    <rPh sb="15" eb="16">
      <t>ブン</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</si>
  <si>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</si>
  <si>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</si>
  <si>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</si>
  <si>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未来創造特別会議</t>
    <rPh sb="0" eb="4">
      <t>ミライソウゾウ</t>
    </rPh>
    <rPh sb="4" eb="8">
      <t>トクベツカイギ</t>
    </rPh>
    <phoneticPr fontId="2"/>
  </si>
  <si>
    <t>4月度例会</t>
    <rPh sb="1" eb="2">
      <t>ガツ</t>
    </rPh>
    <rPh sb="2" eb="3">
      <t>ド</t>
    </rPh>
    <rPh sb="3" eb="5">
      <t>レイカイ</t>
    </rPh>
    <phoneticPr fontId="2"/>
  </si>
  <si>
    <t>サルビア基金交付事業</t>
    <rPh sb="4" eb="6">
      <t>キキン</t>
    </rPh>
    <rPh sb="6" eb="8">
      <t>コウフ</t>
    </rPh>
    <rPh sb="8" eb="10">
      <t>ジギョウ</t>
    </rPh>
    <phoneticPr fontId="2"/>
  </si>
  <si>
    <t>名(予備含む)</t>
    <rPh sb="0" eb="1">
      <t>メイ</t>
    </rPh>
    <rPh sb="2" eb="4">
      <t>ヨビ</t>
    </rPh>
    <rPh sb="4" eb="5">
      <t>フク</t>
    </rPh>
    <phoneticPr fontId="2"/>
  </si>
  <si>
    <t>総会会場費</t>
  </si>
  <si>
    <t>*</t>
  </si>
  <si>
    <t>/四日市市地場産業振興センター じばさん
6Fホール(午前・午後)</t>
  </si>
  <si>
    <t>/長机</t>
  </si>
  <si>
    <t>冷暖房費(午前・午後)</t>
  </si>
  <si>
    <t>第一回臨時総会</t>
  </si>
  <si>
    <t>第二回臨時総会</t>
  </si>
  <si>
    <t>ブランディング委員会</t>
    <rPh sb="7" eb="10">
      <t>イインカイ</t>
    </rPh>
    <phoneticPr fontId="2"/>
  </si>
  <si>
    <t>渉外委員会</t>
    <rPh sb="0" eb="2">
      <t>ショウガイ</t>
    </rPh>
    <rPh sb="2" eb="5">
      <t>イインカイ</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</si>
  <si>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</si>
  <si>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通常総会</t>
    <phoneticPr fontId="2"/>
  </si>
  <si>
    <t>本会計より</t>
    <rPh sb="0" eb="3">
      <t>ホンカイケイ</t>
    </rPh>
    <phoneticPr fontId="2"/>
  </si>
  <si>
    <t>副理事長・監事</t>
    <rPh sb="0" eb="4">
      <t>フクリジチョウ</t>
    </rPh>
    <rPh sb="5" eb="7">
      <t>カンジ</t>
    </rPh>
    <phoneticPr fontId="2"/>
  </si>
  <si>
    <t>2025年度予算</t>
    <rPh sb="6" eb="8">
      <t>ヨサン</t>
    </rPh>
    <phoneticPr fontId="2"/>
  </si>
  <si>
    <t>2025年度予算</t>
    <rPh sb="4" eb="5">
      <t>ネン</t>
    </rPh>
    <rPh sb="6" eb="8">
      <t>ヨサン</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</si>
  <si>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</si>
  <si>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70周年記念委員会</t>
    <rPh sb="2" eb="4">
      <t>シュウネン</t>
    </rPh>
    <rPh sb="4" eb="9">
      <t>キネンイインカイ</t>
    </rPh>
    <phoneticPr fontId="2"/>
  </si>
  <si>
    <t>地域活性化委員会</t>
    <rPh sb="0" eb="2">
      <t>チイキ</t>
    </rPh>
    <rPh sb="2" eb="4">
      <t>カッセイ</t>
    </rPh>
    <rPh sb="4" eb="5">
      <t>カ</t>
    </rPh>
    <rPh sb="5" eb="8">
      <t>イインカイ</t>
    </rPh>
    <phoneticPr fontId="2"/>
  </si>
  <si>
    <t>/移動式スクリーン大</t>
    <rPh sb="1" eb="4">
      <t>イドウシキ</t>
    </rPh>
    <rPh sb="9" eb="10">
      <t>ダイ</t>
    </rPh>
    <phoneticPr fontId="2"/>
  </si>
  <si>
    <t>仲野　仁裕</t>
    <rPh sb="0" eb="2">
      <t>ナカノ</t>
    </rPh>
    <rPh sb="3" eb="5">
      <t>キミヒロ</t>
    </rPh>
    <phoneticPr fontId="2"/>
  </si>
  <si>
    <t>蛭波　敬</t>
    <rPh sb="0" eb="2">
      <t>ヒルナミ</t>
    </rPh>
    <rPh sb="3" eb="4">
      <t>ケイ</t>
    </rPh>
    <phoneticPr fontId="2"/>
  </si>
  <si>
    <t>野呂　京志</t>
    <rPh sb="0" eb="2">
      <t>ノロ</t>
    </rPh>
    <rPh sb="3" eb="4">
      <t>キョウ</t>
    </rPh>
    <rPh sb="4" eb="5">
      <t>シ</t>
    </rPh>
    <phoneticPr fontId="2"/>
  </si>
  <si>
    <t>後藤　亮太</t>
    <rPh sb="0" eb="2">
      <t>ゴトウ</t>
    </rPh>
    <rPh sb="3" eb="5">
      <t>リョウタ</t>
    </rPh>
    <phoneticPr fontId="2"/>
  </si>
  <si>
    <t>田中　俊太朗</t>
    <rPh sb="0" eb="2">
      <t>タナカ</t>
    </rPh>
    <rPh sb="3" eb="4">
      <t>シュン</t>
    </rPh>
    <rPh sb="4" eb="6">
      <t>タロウ</t>
    </rPh>
    <phoneticPr fontId="2"/>
  </si>
  <si>
    <t>西田　真之</t>
    <rPh sb="0" eb="2">
      <t>ニシダ</t>
    </rPh>
    <rPh sb="3" eb="5">
      <t>サネユキ</t>
    </rPh>
    <phoneticPr fontId="2"/>
  </si>
  <si>
    <t>森山　陽介</t>
    <rPh sb="0" eb="2">
      <t>モリヤマ</t>
    </rPh>
    <rPh sb="3" eb="5">
      <t>ヨウスケ</t>
    </rPh>
    <phoneticPr fontId="2"/>
  </si>
  <si>
    <t>清水　一輝</t>
    <rPh sb="0" eb="2">
      <t>シミズ</t>
    </rPh>
    <rPh sb="3" eb="5">
      <t>カズキ</t>
    </rPh>
    <phoneticPr fontId="2"/>
  </si>
  <si>
    <t>地域活性化委員会</t>
    <rPh sb="0" eb="4">
      <t>チイキカッセイ</t>
    </rPh>
    <rPh sb="4" eb="5">
      <t>カ</t>
    </rPh>
    <rPh sb="5" eb="8">
      <t>イインカイ</t>
    </rPh>
    <phoneticPr fontId="2"/>
  </si>
  <si>
    <t>70周年記念委員会</t>
    <rPh sb="2" eb="4">
      <t>シュウネン</t>
    </rPh>
    <rPh sb="4" eb="6">
      <t>キネン</t>
    </rPh>
    <rPh sb="6" eb="9">
      <t>イインカイ</t>
    </rPh>
    <phoneticPr fontId="2"/>
  </si>
  <si>
    <t>渉外委員会</t>
    <rPh sb="0" eb="5">
      <t>ショウガイイインカイ</t>
    </rPh>
    <phoneticPr fontId="2"/>
  </si>
  <si>
    <t>6名</t>
    <rPh sb="1" eb="2">
      <t>メイ</t>
    </rPh>
    <phoneticPr fontId="2"/>
  </si>
  <si>
    <t>70周年準備金</t>
    <rPh sb="2" eb="4">
      <t>シュウネン</t>
    </rPh>
    <rPh sb="4" eb="7">
      <t>ジュンビキン</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</si>
  <si>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</si>
  <si>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</si>
  <si>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</si>
  <si>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</si>
  <si>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</si>
  <si>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</si>
  <si>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3月度例会</t>
    <rPh sb="1" eb="2">
      <t>ガツ</t>
    </rPh>
    <rPh sb="2" eb="3">
      <t>ド</t>
    </rPh>
    <rPh sb="3" eb="5">
      <t>レイカイ</t>
    </rPh>
    <phoneticPr fontId="2"/>
  </si>
  <si>
    <t>8月度例会</t>
    <rPh sb="1" eb="2">
      <t>ガツ</t>
    </rPh>
    <rPh sb="2" eb="3">
      <t>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</si>
  <si>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</si>
  <si>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</si>
  <si>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年間登録料
一括預かり金</t>
    <rPh sb="0" eb="2">
      <t>ネンカン</t>
    </rPh>
    <rPh sb="2" eb="5">
      <t>トウロクリョウ</t>
    </rPh>
    <rPh sb="6" eb="9">
      <t>イッカツアズカ</t>
    </rPh>
    <rPh sb="11" eb="12">
      <t>キン</t>
    </rPh>
    <phoneticPr fontId="2"/>
  </si>
  <si>
    <t>賀詞交歓会</t>
    <rPh sb="0" eb="5">
      <t>ガシコウカンカイ</t>
    </rPh>
    <phoneticPr fontId="2"/>
  </si>
  <si>
    <t>11月度例会</t>
    <rPh sb="2" eb="6">
      <t>ガツドレイカイ</t>
    </rPh>
    <phoneticPr fontId="2"/>
  </si>
  <si>
    <t>家族例会</t>
    <rPh sb="0" eb="4">
      <t>カゾクレイカイ</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</si>
  <si>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</si>
  <si>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</si>
  <si>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卒業式</t>
    <rPh sb="0" eb="3">
      <t>ソツギョウシキ</t>
    </rPh>
    <phoneticPr fontId="2"/>
  </si>
  <si>
    <t>11月</t>
    <rPh sb="2" eb="3">
      <t>ツキ</t>
    </rPh>
    <phoneticPr fontId="2"/>
  </si>
  <si>
    <t>70周年
記念誌の発行</t>
    <rPh sb="2" eb="4">
      <t>シュウネン</t>
    </rPh>
    <rPh sb="5" eb="8">
      <t>キネンシ</t>
    </rPh>
    <rPh sb="9" eb="11">
      <t>ハッコウ</t>
    </rPh>
    <phoneticPr fontId="2"/>
  </si>
  <si>
    <t>70周年準備金より</t>
    <rPh sb="2" eb="4">
      <t>シュウネン</t>
    </rPh>
    <rPh sb="4" eb="7">
      <t>ジュンビキン</t>
    </rPh>
    <phoneticPr fontId="2"/>
  </si>
  <si>
    <t>地域活性化
（公益）</t>
    <rPh sb="0" eb="2">
      <t>チイキ</t>
    </rPh>
    <rPh sb="2" eb="4">
      <t>カッセイ</t>
    </rPh>
    <rPh sb="4" eb="5">
      <t>カ</t>
    </rPh>
    <rPh sb="7" eb="9">
      <t>コウエキ</t>
    </rPh>
    <phoneticPr fontId="2"/>
  </si>
  <si>
    <r>
      <rPr>
        <sz val="8"/>
        <rFont val="ＭＳ Ｐゴシック"/>
        <family val="3"/>
        <charset val="128"/>
      </rPr>
      <t>ブランディング</t>
    </r>
    <r>
      <rPr>
        <sz val="10"/>
        <rFont val="ＭＳ Ｐゴシック"/>
        <family val="3"/>
        <charset val="128"/>
      </rPr>
      <t xml:space="preserve">
（公益）</t>
    </r>
    <rPh sb="9" eb="11">
      <t>コウエキ</t>
    </rPh>
    <phoneticPr fontId="2"/>
  </si>
  <si>
    <t>70周年記念
（公益）</t>
    <rPh sb="2" eb="4">
      <t>シュウネン</t>
    </rPh>
    <rPh sb="4" eb="6">
      <t>キネン</t>
    </rPh>
    <rPh sb="8" eb="10">
      <t>コウエキ</t>
    </rPh>
    <phoneticPr fontId="2"/>
  </si>
  <si>
    <t>渉外
（公益）</t>
    <rPh sb="0" eb="2">
      <t>ショウガイ</t>
    </rPh>
    <rPh sb="4" eb="6">
      <t>コウエキ</t>
    </rPh>
    <phoneticPr fontId="2"/>
  </si>
  <si>
    <r>
      <rPr>
        <sz val="8"/>
        <rFont val="ＭＳ Ｐゴシック"/>
        <family val="3"/>
        <charset val="128"/>
      </rPr>
      <t>ブランディング</t>
    </r>
    <r>
      <rPr>
        <sz val="10"/>
        <rFont val="ＭＳ Ｐゴシック"/>
        <family val="3"/>
        <charset val="128"/>
      </rPr>
      <t xml:space="preserve">
（共益）</t>
    </r>
    <rPh sb="9" eb="11">
      <t>キョウエキ</t>
    </rPh>
    <phoneticPr fontId="2"/>
  </si>
  <si>
    <t>70周年記念
（共益）</t>
    <rPh sb="2" eb="4">
      <t>シュウネン</t>
    </rPh>
    <rPh sb="4" eb="6">
      <t>キネン</t>
    </rPh>
    <phoneticPr fontId="2"/>
  </si>
  <si>
    <t>渉外
（共益）</t>
    <rPh sb="0" eb="2">
      <t>ショウガイ</t>
    </rPh>
    <phoneticPr fontId="2"/>
  </si>
  <si>
    <t>地域活性化
（共益）</t>
    <rPh sb="0" eb="2">
      <t>チイキ</t>
    </rPh>
    <rPh sb="2" eb="4">
      <t>カッセイ</t>
    </rPh>
    <rPh sb="4" eb="5">
      <t>カ</t>
    </rPh>
    <phoneticPr fontId="2"/>
  </si>
  <si>
    <t>サルビア
（公益）</t>
    <rPh sb="6" eb="8">
      <t>コウエキ</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</si>
  <si>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</si>
  <si>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</si>
  <si>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5月</t>
    <rPh sb="1" eb="2">
      <t>ツキ</t>
    </rPh>
    <phoneticPr fontId="2"/>
  </si>
  <si>
    <t>雨港國際青年商會</t>
    <rPh sb="0" eb="1">
      <t>アマ</t>
    </rPh>
    <rPh sb="1" eb="2">
      <t>コウ</t>
    </rPh>
    <rPh sb="2" eb="4">
      <t>コクサイ</t>
    </rPh>
    <rPh sb="4" eb="6">
      <t>セイネン</t>
    </rPh>
    <rPh sb="6" eb="8">
      <t>ショウカイセイネンショウカイ</t>
    </rPh>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</si>
  <si>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</si>
  <si>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</si>
  <si>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</si>
  <si>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2023年実績（2024年は途中の為）</t>
    <rPh sb="12" eb="13">
      <t>ネン</t>
    </rPh>
    <rPh sb="14" eb="16">
      <t>トチュウ</t>
    </rPh>
    <rPh sb="17" eb="18">
      <t>タメ</t>
    </rPh>
    <phoneticPr fontId="2"/>
  </si>
  <si>
    <t>名 ネームプレート\1700+送料\990</t>
    <rPh sb="0" eb="1">
      <t>メイ</t>
    </rPh>
    <rPh sb="15" eb="17">
      <t>ソウリョウ</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</si>
  <si>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</si>
  <si>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</si>
  <si>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四日市ハーフマラソン協賛金</t>
    <rPh sb="0" eb="3">
      <t>ヨッカイチ</t>
    </rPh>
    <rPh sb="10" eb="13">
      <t>キョウサンキン</t>
    </rPh>
    <phoneticPr fontId="2"/>
  </si>
  <si>
    <t>70周年準備金会計繰入</t>
    <rPh sb="2" eb="4">
      <t>シュウネン</t>
    </rPh>
    <rPh sb="4" eb="7">
      <t>ジュンビキン</t>
    </rPh>
    <rPh sb="7" eb="9">
      <t>カイケイ</t>
    </rPh>
    <rPh sb="9" eb="10">
      <t>ク</t>
    </rPh>
    <rPh sb="10" eb="11">
      <t>イ</t>
    </rPh>
    <phoneticPr fontId="2"/>
  </si>
  <si>
    <t>1月</t>
    <rPh sb="1" eb="2">
      <t>ツキ</t>
    </rPh>
    <phoneticPr fontId="2"/>
  </si>
  <si>
    <t>*</t>
    <phoneticPr fontId="2"/>
  </si>
  <si>
    <t>名</t>
    <rPh sb="0" eb="1">
      <t>メイ</t>
    </rPh>
    <phoneticPr fontId="2"/>
  </si>
  <si>
    <t>スローガン旗</t>
    <rPh sb="5" eb="6">
      <t>ハタ</t>
    </rPh>
    <phoneticPr fontId="2"/>
  </si>
  <si>
    <t>地域活性委員会</t>
    <rPh sb="0" eb="7">
      <t>チイキカッセイイインカイ</t>
    </rPh>
    <phoneticPr fontId="2"/>
  </si>
  <si>
    <r>
      <t>(13米ドル：</t>
    </r>
    <r>
      <rPr>
        <b/>
        <sz val="11"/>
        <rFont val="ＭＳ 明朝"/>
        <family val="1"/>
        <charset val="128"/>
      </rPr>
      <t>165Yen</t>
    </r>
    <r>
      <rPr>
        <sz val="11"/>
        <rFont val="ＭＳ 明朝"/>
        <family val="1"/>
        <charset val="128"/>
      </rPr>
      <t>/$)</t>
    </r>
    <rPh sb="3" eb="4">
      <t>コメ</t>
    </rPh>
    <phoneticPr fontId="2"/>
  </si>
  <si>
    <t>週20時間以内の勤務での契約のため適用外</t>
    <rPh sb="0" eb="1">
      <t>シュウ</t>
    </rPh>
    <rPh sb="3" eb="5">
      <t>ジカン</t>
    </rPh>
    <rPh sb="5" eb="7">
      <t>イナイ</t>
    </rPh>
    <rPh sb="8" eb="10">
      <t>キンム</t>
    </rPh>
    <rPh sb="12" eb="14">
      <t>ケイヤク</t>
    </rPh>
    <rPh sb="17" eb="20">
      <t>テキヨウガイ</t>
    </rPh>
    <phoneticPr fontId="2"/>
  </si>
  <si>
    <t>時給\1023*3H*12日*12ヶ月 交通費他</t>
    <rPh sb="0" eb="2">
      <t>ジキュウ</t>
    </rPh>
    <rPh sb="13" eb="14">
      <t>ニチ</t>
    </rPh>
    <rPh sb="18" eb="19">
      <t>ゲツ</t>
    </rPh>
    <rPh sb="20" eb="23">
      <t>コウツウヒ</t>
    </rPh>
    <rPh sb="23" eb="24">
      <t>ホカ</t>
    </rPh>
    <phoneticPr fontId="2"/>
  </si>
  <si>
    <r>
      <t>月平均￥4,000(</t>
    </r>
    <r>
      <rPr>
        <sz val="9"/>
        <color rgb="FFFF0000"/>
        <rFont val="ＭＳ 明朝"/>
        <family val="1"/>
        <charset val="128"/>
      </rPr>
      <t>2023年・2024年</t>
    </r>
    <r>
      <rPr>
        <sz val="9"/>
        <rFont val="ＭＳ 明朝"/>
        <family val="1"/>
        <charset val="128"/>
      </rPr>
      <t>実績)＊12ヶ月　及びルーム使用頻度を考慮</t>
    </r>
    <rPh sb="0" eb="1">
      <t>ツキ</t>
    </rPh>
    <rPh sb="1" eb="3">
      <t>ヘイキン</t>
    </rPh>
    <rPh sb="14" eb="15">
      <t>ネン</t>
    </rPh>
    <rPh sb="20" eb="21">
      <t>ネン</t>
    </rPh>
    <rPh sb="21" eb="23">
      <t>ジッセキ</t>
    </rPh>
    <rPh sb="28" eb="29">
      <t>ゲツ</t>
    </rPh>
    <rPh sb="30" eb="31">
      <t>オヨ</t>
    </rPh>
    <rPh sb="35" eb="37">
      <t>シヨウ</t>
    </rPh>
    <rPh sb="37" eb="39">
      <t>ヒンド</t>
    </rPh>
    <rPh sb="40" eb="42">
      <t>コウリョ</t>
    </rPh>
    <phoneticPr fontId="2"/>
  </si>
  <si>
    <r>
      <rPr>
        <sz val="10"/>
        <color rgb="FFFF0000"/>
        <rFont val="ＭＳ 明朝"/>
        <family val="1"/>
        <charset val="128"/>
      </rPr>
      <t>2023年・2024</t>
    </r>
    <r>
      <rPr>
        <sz val="10"/>
        <rFont val="ＭＳ 明朝"/>
        <family val="1"/>
        <charset val="128"/>
      </rPr>
      <t>年実績を参考に計上</t>
    </r>
    <rPh sb="14" eb="16">
      <t>サンコウ</t>
    </rPh>
    <rPh sb="17" eb="19">
      <t>ケイジョウ</t>
    </rPh>
    <phoneticPr fontId="2"/>
  </si>
  <si>
    <r>
      <t>年賀状作成費、wi-fi環境管理(</t>
    </r>
    <r>
      <rPr>
        <sz val="9"/>
        <color rgb="FFFF0000"/>
        <rFont val="ＭＳ 明朝"/>
        <family val="1"/>
        <charset val="128"/>
      </rPr>
      <t>2023年・2024年</t>
    </r>
    <r>
      <rPr>
        <sz val="9"/>
        <rFont val="ＭＳ 明朝"/>
        <family val="1"/>
        <charset val="128"/>
      </rPr>
      <t>実績平均)、zoom年会費$149.90</t>
    </r>
    <rPh sb="0" eb="3">
      <t>ネンガジョウ</t>
    </rPh>
    <rPh sb="3" eb="5">
      <t>サクセイ</t>
    </rPh>
    <rPh sb="5" eb="6">
      <t>ヒ</t>
    </rPh>
    <rPh sb="12" eb="14">
      <t>カンキョウ</t>
    </rPh>
    <rPh sb="14" eb="16">
      <t>カンリ</t>
    </rPh>
    <rPh sb="38" eb="41">
      <t>ネンカイヒ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</si>
</sst>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7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12"/>
      <name val="ＭＳ Ｐゴシック"/>
      <family val="3"/>
      <charset val="128"/>
    </font>
    <font>
      <b/>
      <sz val="9"/>
      <name val="ＭＳ Ｐゴシック"/>
      <family val="3"/>
      <charset val="128"/>
    </font>
    <font>
      <sz val="9"/>
      <color indexed="10"/>
      <name val="ＭＳ Ｐゴシック"/>
      <family val="3"/>
      <charset val="128"/>
    </font>
    <font>
      <sz val="10"/>
      <name val="ＭＳ Ｐゴシック"/>
      <family val="3"/>
      <charset val="128"/>
    </font>
    <font>
      <sz val="10"/>
      <color indexed="10"/>
      <name val="ＭＳ Ｐゴシック"/>
      <family val="3"/>
      <charset val="128"/>
    </font>
    <font>
      <sz val="10"/>
      <name val="HGｺﾞｼｯｸE"/>
      <family val="3"/>
      <charset val="128"/>
    </font>
    <font>
      <sz val="11"/>
      <name val="ＭＳ Ｐゴシック"/>
      <family val="3"/>
      <charset val="128"/>
    </font>
    <font>
      <sz val="9.5"/>
      <name val="ＭＳ Ｐゴシック"/>
      <family val="3"/>
      <charset val="128"/>
    </font>
    <font>
      <sz val="10"/>
      <name val="ＭＳ ゴシック"/>
      <family val="3"/>
      <charset val="128"/>
    </font>
    <font>
      <sz val="14"/>
      <name val="ＭＳ Ｐゴシック"/>
      <family val="3"/>
      <charset val="128"/>
    </font>
    <font>
      <sz val="9"/>
      <color indexed="63"/>
      <name val="ＭＳ Ｐゴシック"/>
      <family val="3"/>
      <charset val="128"/>
    </font>
    <font>
      <sz val="9"/>
      <color indexed="41"/>
      <name val="ＭＳ Ｐゴシック"/>
      <family val="3"/>
      <charset val="128"/>
    </font>
    <font>
      <sz val="10.5"/>
      <name val="ＭＳ ゴシック"/>
      <family val="3"/>
      <charset val="128"/>
    </font>
    <font>
      <i/>
      <sz val="9"/>
      <color indexed="18"/>
      <name val="ＭＳ Ｐ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9.5"/>
      <color rgb="FFFF0000"/>
      <name val="ＭＳ Ｐゴシック"/>
      <family val="3"/>
      <charset val="128"/>
    </font>
    <font>
      <sz val="10"/>
      <color rgb="FFFF0000"/>
      <name val="ＭＳ Ｐゴシック"/>
      <family val="3"/>
      <charset val="128"/>
    </font>
    <font>
      <sz val="11"/>
      <color theme="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theme="1"/>
      <name val="ＭＳ 明朝"/>
      <family val="1"/>
      <charset val="128"/>
    </font>
    <font>
      <sz val="11"/>
      <color rgb="FFFF0000"/>
      <name val="ＭＳ 明朝"/>
      <family val="1"/>
      <charset val="128"/>
    </font>
    <font>
      <sz val="9.5"/>
      <color theme="1"/>
      <name val="ＭＳ Ｐゴシック"/>
      <family val="3"/>
      <charset val="128"/>
    </font>
    <font>
      <sz val="8"/>
      <name val="ＭＳ Ｐ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b/>
      <sz val="11"/>
      <name val="ＭＳ 明朝"/>
      <family val="1"/>
      <charset val="128"/>
    </font>
    <font>
      <sz val="10"/>
      <color rgb="FFFF0000"/>
      <name val="ＭＳ 明朝"/>
      <family val="1"/>
      <charset val="128"/>
    </font>
    <font>
      <sz val="10"/>
      <color theme="1"/>
      <name val="ＭＳ 明朝"/>
      <family val="1"/>
      <charset val="128"/>
    </font>
    <font>
      <sz val="9"/>
      <color rgb="FFFF0000"/>
      <name val="ＭＳ 明朝"/>
      <family val="1"/>
      <charset val="128"/>
    </font>
    <font>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192" fontId="40" fillId="0" borderId="0" applyFill="0" applyBorder="0" applyAlignment="0"/>
    <xf numFmtId="0" fontId="41" fillId="0" borderId="1" applyNumberFormat="0" applyAlignment="0" applyProtection="0">
      <alignment horizontal="left" vertical="center"/>
    </xf>
    <xf numFmtId="0" fontId="41" fillId="0" borderId="2">
      <alignment horizontal="left" vertical="center"/>
    </xf>
    <xf numFmtId="0" fontId="42"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0" borderId="3" applyNumberFormat="0" applyAlignment="0" applyProtection="0">
      <alignment vertical="center"/>
    </xf>
    <xf numFmtId="0" fontId="26" fillId="20" borderId="3" applyNumberFormat="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8" fillId="0" borderId="5" applyNumberFormat="0" applyFill="0" applyAlignment="0" applyProtection="0">
      <alignment vertical="center"/>
    </xf>
    <xf numFmtId="0" fontId="28" fillId="0" borderId="5" applyNumberFormat="0" applyFill="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30" fillId="23" borderId="6" applyNumberFormat="0" applyAlignment="0" applyProtection="0">
      <alignment vertical="center"/>
    </xf>
    <xf numFmtId="0" fontId="30" fillId="23" borderId="6"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xf numFmtId="38" fontId="2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6" fillId="23" borderId="11" applyNumberFormat="0" applyAlignment="0" applyProtection="0">
      <alignment vertical="center"/>
    </xf>
    <xf numFmtId="0" fontId="36" fillId="23" borderId="1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77" fontId="1" fillId="0" borderId="0" applyFont="0" applyFill="0" applyBorder="0" applyAlignment="0" applyProtection="0"/>
    <xf numFmtId="177" fontId="23" fillId="0" borderId="0" applyFont="0" applyFill="0" applyBorder="0" applyAlignment="0" applyProtection="0"/>
    <xf numFmtId="177" fontId="1" fillId="0" borderId="0" applyFont="0" applyFill="0" applyBorder="0" applyAlignment="0" applyProtection="0"/>
    <xf numFmtId="177" fontId="43" fillId="0" borderId="0" applyFont="0" applyFill="0" applyBorder="0" applyAlignment="0" applyProtection="0">
      <alignment vertical="center"/>
    </xf>
    <xf numFmtId="177" fontId="1" fillId="0" borderId="0" applyFont="0" applyFill="0" applyBorder="0" applyAlignment="0" applyProtection="0">
      <alignment vertical="center"/>
    </xf>
    <xf numFmtId="0" fontId="38" fillId="7" borderId="6" applyNumberFormat="0" applyAlignment="0" applyProtection="0">
      <alignment vertical="center"/>
    </xf>
    <xf numFmtId="0" fontId="38"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47" fillId="0" borderId="0">
      <alignment vertical="center"/>
    </xf>
    <xf numFmtId="0" fontId="23" fillId="0" borderId="0">
      <alignment vertical="center"/>
    </xf>
    <xf numFmtId="0" fontId="1" fillId="0" borderId="0"/>
    <xf numFmtId="0" fontId="1" fillId="0" borderId="0"/>
    <xf numFmtId="0" fontId="1" fillId="0" borderId="0"/>
    <xf numFmtId="0" fontId="1" fillId="0" borderId="0"/>
    <xf numFmtId="0" fontId="44" fillId="0" borderId="0">
      <alignment vertical="center"/>
    </xf>
    <xf numFmtId="0" fontId="1" fillId="0" borderId="0"/>
    <xf numFmtId="0" fontId="1" fillId="0" borderId="0"/>
    <xf numFmtId="0" fontId="1" fillId="0" borderId="0"/>
    <xf numFmtId="0" fontId="1" fillId="0" borderId="0"/>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23" fillId="0" borderId="0">
      <alignment vertical="center"/>
    </xf>
    <xf numFmtId="0" fontId="1" fillId="0" borderId="0"/>
    <xf numFmtId="0" fontId="45" fillId="0" borderId="0"/>
    <xf numFmtId="0" fontId="39" fillId="4" borderId="0" applyNumberFormat="0" applyBorder="0" applyAlignment="0" applyProtection="0">
      <alignment vertical="center"/>
    </xf>
    <xf numFmtId="0" fontId="39" fillId="4" borderId="0" applyNumberFormat="0" applyBorder="0" applyAlignment="0" applyProtection="0">
      <alignment vertical="center"/>
    </xf>
    <xf numFmtId="177" fontId="1" fillId="0" borderId="0" applyFont="0" applyFill="0" applyBorder="0" applyAlignment="0" applyProtection="0"/>
    <xf numFmtId="177" fontId="23" fillId="0" borderId="0" applyFont="0" applyFill="0" applyBorder="0" applyAlignment="0" applyProtection="0"/>
    <xf numFmtId="177" fontId="1" fillId="0" borderId="0" applyFont="0" applyFill="0" applyBorder="0" applyAlignment="0" applyProtection="0"/>
    <xf numFmtId="177" fontId="43" fillId="0" borderId="0" applyFont="0" applyFill="0" applyBorder="0" applyAlignment="0" applyProtection="0">
      <alignment vertical="center"/>
    </xf>
  </cellStyleXfs>
  <cellXfs count="1025">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5"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Fill="1" applyBorder="1" applyAlignment="1">
      <alignment horizontal="center" vertical="center"/>
    </xf>
    <xf numFmtId="38" fontId="3" fillId="0" borderId="0" xfId="71" applyFont="1" applyBorder="1" applyAlignment="1">
      <alignment horizontal="right" vertical="center"/>
    </xf>
    <xf numFmtId="38" fontId="3" fillId="0" borderId="12" xfId="71" applyFont="1" applyFill="1" applyBorder="1" applyAlignment="1">
      <alignment horizontal="center" vertical="center" wrapText="1"/>
    </xf>
    <xf numFmtId="38" fontId="3" fillId="0" borderId="0" xfId="71" applyFont="1" applyFill="1" applyAlignment="1">
      <alignment vertical="center"/>
    </xf>
    <xf numFmtId="38" fontId="4" fillId="0" borderId="0" xfId="71" applyFont="1" applyFill="1" applyAlignment="1">
      <alignment vertical="center"/>
    </xf>
    <xf numFmtId="38" fontId="3" fillId="0" borderId="0" xfId="71" applyFont="1" applyFill="1" applyAlignment="1">
      <alignment horizontal="center" vertical="center"/>
    </xf>
    <xf numFmtId="38" fontId="3" fillId="0" borderId="0" xfId="71" applyFont="1" applyFill="1" applyBorder="1" applyAlignment="1">
      <alignment horizontal="center" vertical="center" wrapText="1"/>
    </xf>
    <xf numFmtId="0" fontId="6" fillId="0" borderId="0" xfId="137" applyFont="1"/>
    <xf numFmtId="38" fontId="4" fillId="0" borderId="0" xfId="71" applyFont="1" applyFill="1" applyBorder="1" applyAlignment="1">
      <alignment vertical="center" wrapText="1"/>
    </xf>
    <xf numFmtId="38" fontId="4" fillId="0" borderId="0" xfId="71" applyFont="1" applyFill="1" applyBorder="1" applyAlignment="1">
      <alignment vertical="center" shrinkToFit="1"/>
    </xf>
    <xf numFmtId="0" fontId="7" fillId="0" borderId="0" xfId="0" applyFont="1">
      <alignment vertical="center"/>
    </xf>
    <xf numFmtId="0" fontId="7" fillId="0" borderId="0" xfId="137" applyFont="1"/>
    <xf numFmtId="0" fontId="8" fillId="0" borderId="0" xfId="137" applyFont="1"/>
    <xf numFmtId="0" fontId="9" fillId="0" borderId="0" xfId="137" applyFont="1"/>
    <xf numFmtId="178" fontId="7" fillId="0" borderId="0" xfId="0" applyNumberFormat="1" applyFont="1">
      <alignment vertical="center"/>
    </xf>
    <xf numFmtId="180" fontId="7" fillId="0" borderId="13" xfId="0" applyNumberFormat="1" applyFont="1" applyBorder="1">
      <alignment vertical="center"/>
    </xf>
    <xf numFmtId="0" fontId="7" fillId="0" borderId="12" xfId="0" applyFont="1" applyBorder="1">
      <alignment vertical="center"/>
    </xf>
    <xf numFmtId="180" fontId="7" fillId="0" borderId="0" xfId="0" applyNumberFormat="1" applyFont="1">
      <alignment vertical="center"/>
    </xf>
    <xf numFmtId="0" fontId="7" fillId="0" borderId="0" xfId="137" applyFont="1" applyAlignment="1">
      <alignment horizontal="center" vertical="center"/>
    </xf>
    <xf numFmtId="0" fontId="11" fillId="0" borderId="0" xfId="0" applyFont="1">
      <alignment vertical="center"/>
    </xf>
    <xf numFmtId="181" fontId="11" fillId="0" borderId="0" xfId="0" applyNumberFormat="1" applyFont="1">
      <alignment vertical="center"/>
    </xf>
    <xf numFmtId="181" fontId="11" fillId="0" borderId="0" xfId="0" applyNumberFormat="1" applyFont="1" applyAlignment="1">
      <alignment horizontal="right" vertical="center"/>
    </xf>
    <xf numFmtId="0" fontId="11" fillId="0" borderId="14" xfId="0" applyFont="1" applyBorder="1" applyAlignment="1">
      <alignment horizontal="center" vertical="center"/>
    </xf>
    <xf numFmtId="0" fontId="11" fillId="0" borderId="15" xfId="0" applyFont="1" applyBorder="1">
      <alignment vertical="center"/>
    </xf>
    <xf numFmtId="178" fontId="11" fillId="0" borderId="0" xfId="0" applyNumberFormat="1" applyFont="1">
      <alignment vertical="center"/>
    </xf>
    <xf numFmtId="0" fontId="7" fillId="0" borderId="16" xfId="137" applyFont="1" applyBorder="1"/>
    <xf numFmtId="0" fontId="7" fillId="0" borderId="16" xfId="0" applyFont="1" applyBorder="1">
      <alignment vertical="center"/>
    </xf>
    <xf numFmtId="0" fontId="11" fillId="0" borderId="17" xfId="0" applyFont="1" applyBorder="1" applyAlignment="1">
      <alignment horizontal="center" vertical="center"/>
    </xf>
    <xf numFmtId="0" fontId="11" fillId="0" borderId="16" xfId="0" applyFont="1" applyBorder="1" applyAlignment="1">
      <alignment horizontal="left" vertical="center"/>
    </xf>
    <xf numFmtId="0" fontId="11" fillId="0" borderId="16" xfId="0" applyFont="1" applyBorder="1">
      <alignment vertical="center"/>
    </xf>
    <xf numFmtId="0" fontId="11" fillId="0" borderId="16" xfId="0" applyFont="1" applyBorder="1" applyAlignment="1">
      <alignment horizontal="right" vertical="center"/>
    </xf>
    <xf numFmtId="0" fontId="11" fillId="0" borderId="0" xfId="0" applyFont="1" applyAlignment="1">
      <alignment vertical="distributed"/>
    </xf>
    <xf numFmtId="0" fontId="11" fillId="0" borderId="0" xfId="0" applyFont="1" applyAlignment="1">
      <alignment horizontal="left" vertical="center"/>
    </xf>
    <xf numFmtId="0" fontId="11" fillId="0" borderId="0" xfId="0" applyFont="1" applyAlignment="1">
      <alignment horizontal="left" vertical="center" indent="1"/>
    </xf>
    <xf numFmtId="184" fontId="11" fillId="0" borderId="0" xfId="0" applyNumberFormat="1" applyFont="1">
      <alignment vertical="center"/>
    </xf>
    <xf numFmtId="0" fontId="11" fillId="0" borderId="14" xfId="0" applyFont="1" applyBorder="1">
      <alignment vertical="center"/>
    </xf>
    <xf numFmtId="0" fontId="11" fillId="0" borderId="18" xfId="0" applyFont="1" applyBorder="1" applyAlignment="1">
      <alignment horizontal="center" vertical="center"/>
    </xf>
    <xf numFmtId="0" fontId="11" fillId="0" borderId="0" xfId="137" applyFont="1"/>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182" fontId="11"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3" fillId="0" borderId="16" xfId="0" applyFont="1" applyBorder="1">
      <alignment vertical="center"/>
    </xf>
    <xf numFmtId="0" fontId="11" fillId="0" borderId="21" xfId="0" applyFont="1" applyBorder="1" applyAlignment="1">
      <alignment horizontal="center" vertical="center"/>
    </xf>
    <xf numFmtId="0" fontId="9" fillId="0" borderId="0" xfId="137" applyFont="1" applyAlignment="1">
      <alignment horizontal="center"/>
    </xf>
    <xf numFmtId="178" fontId="7" fillId="0" borderId="13" xfId="0" applyNumberFormat="1" applyFont="1" applyBorder="1">
      <alignment vertical="center"/>
    </xf>
    <xf numFmtId="178" fontId="7" fillId="0" borderId="12" xfId="0" applyNumberFormat="1" applyFont="1" applyBorder="1">
      <alignment vertical="center"/>
    </xf>
    <xf numFmtId="0" fontId="7"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13" fillId="0" borderId="0" xfId="71" applyFont="1" applyAlignment="1">
      <alignment vertical="center"/>
    </xf>
    <xf numFmtId="38" fontId="13" fillId="0" borderId="0" xfId="71" applyFont="1" applyAlignment="1">
      <alignment horizontal="center" vertical="center"/>
    </xf>
    <xf numFmtId="38" fontId="13" fillId="0" borderId="0" xfId="71" applyFont="1" applyFill="1" applyAlignment="1">
      <alignment vertical="center"/>
    </xf>
    <xf numFmtId="38" fontId="13" fillId="0" borderId="0" xfId="71" applyFont="1" applyFill="1" applyAlignment="1">
      <alignment horizontal="center" vertical="center"/>
    </xf>
    <xf numFmtId="38" fontId="3" fillId="0" borderId="15" xfId="71" applyFont="1" applyBorder="1" applyAlignment="1">
      <alignment vertical="center"/>
    </xf>
    <xf numFmtId="38" fontId="5"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0" fontId="14" fillId="0" borderId="0" xfId="0" applyFont="1" applyAlignment="1">
      <alignment horizontal="right" vertical="center"/>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5" fillId="0" borderId="0" xfId="71" applyFont="1" applyBorder="1" applyAlignment="1">
      <alignment vertical="center"/>
    </xf>
    <xf numFmtId="0" fontId="7" fillId="0" borderId="15" xfId="137" applyFont="1" applyBorder="1"/>
    <xf numFmtId="0" fontId="8" fillId="0" borderId="15" xfId="137" applyFont="1" applyBorder="1"/>
    <xf numFmtId="0" fontId="7" fillId="0" borderId="15" xfId="0" applyFont="1" applyBorder="1">
      <alignment vertical="center"/>
    </xf>
    <xf numFmtId="181" fontId="11"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11" fillId="0" borderId="15" xfId="137" applyFont="1" applyBorder="1"/>
    <xf numFmtId="0" fontId="10" fillId="0" borderId="0" xfId="0" applyFont="1" applyAlignment="1">
      <alignment vertical="justify" wrapText="1"/>
    </xf>
    <xf numFmtId="0" fontId="10" fillId="0" borderId="0" xfId="0" applyFont="1" applyAlignment="1">
      <alignment vertical="justify"/>
    </xf>
    <xf numFmtId="0" fontId="16" fillId="0" borderId="0" xfId="0" applyFont="1">
      <alignment vertical="center"/>
    </xf>
    <xf numFmtId="0" fontId="7" fillId="0" borderId="0" xfId="137" applyFont="1" applyAlignment="1">
      <alignment shrinkToFit="1"/>
    </xf>
    <xf numFmtId="0" fontId="7" fillId="0" borderId="0" xfId="0" applyFont="1" applyAlignment="1">
      <alignment vertical="center" shrinkToFit="1"/>
    </xf>
    <xf numFmtId="0" fontId="7" fillId="0" borderId="16" xfId="137" applyFont="1" applyBorder="1" applyAlignment="1">
      <alignment shrinkToFit="1"/>
    </xf>
    <xf numFmtId="0" fontId="7" fillId="0" borderId="16" xfId="0" applyFont="1" applyBorder="1" applyAlignment="1">
      <alignment vertical="center" shrinkToFit="1"/>
    </xf>
    <xf numFmtId="0" fontId="10" fillId="0" borderId="0" xfId="0" applyFont="1" applyAlignment="1">
      <alignment vertical="justify" shrinkToFit="1"/>
    </xf>
    <xf numFmtId="0" fontId="7" fillId="0" borderId="0" xfId="0" applyFont="1" applyAlignment="1">
      <alignment horizontal="right" vertical="center" shrinkToFit="1"/>
    </xf>
    <xf numFmtId="178" fontId="7" fillId="0" borderId="13" xfId="0" applyNumberFormat="1" applyFont="1" applyBorder="1" applyAlignment="1">
      <alignment vertical="center" shrinkToFit="1"/>
    </xf>
    <xf numFmtId="180" fontId="7" fillId="0" borderId="13" xfId="0" applyNumberFormat="1" applyFont="1" applyBorder="1" applyAlignment="1">
      <alignment vertical="center" shrinkToFit="1"/>
    </xf>
    <xf numFmtId="178" fontId="7" fillId="0" borderId="12" xfId="0" applyNumberFormat="1" applyFont="1" applyBorder="1" applyAlignment="1">
      <alignment vertical="center" shrinkToFit="1"/>
    </xf>
    <xf numFmtId="179" fontId="7" fillId="0" borderId="0" xfId="0" applyNumberFormat="1" applyFont="1" applyAlignment="1">
      <alignment vertical="center" shrinkToFit="1"/>
    </xf>
    <xf numFmtId="180" fontId="7" fillId="0" borderId="0" xfId="0" applyNumberFormat="1" applyFont="1" applyAlignment="1">
      <alignment vertical="center" shrinkToFit="1"/>
    </xf>
    <xf numFmtId="0" fontId="3" fillId="0" borderId="0" xfId="0" applyFont="1" applyAlignment="1">
      <alignment horizontal="right" vertical="center" shrinkToFit="1"/>
    </xf>
    <xf numFmtId="0" fontId="7" fillId="0" borderId="12" xfId="0" applyFont="1" applyBorder="1" applyAlignment="1">
      <alignment vertical="center" shrinkToFit="1"/>
    </xf>
    <xf numFmtId="0" fontId="7" fillId="0" borderId="17" xfId="0" applyFont="1" applyBorder="1" applyAlignment="1">
      <alignment horizontal="center" vertical="center"/>
    </xf>
    <xf numFmtId="0" fontId="17" fillId="0" borderId="18" xfId="0" applyFont="1" applyBorder="1" applyAlignment="1">
      <alignment horizontal="center" vertical="top"/>
    </xf>
    <xf numFmtId="0" fontId="17" fillId="0" borderId="18"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8" xfId="0" applyFont="1" applyBorder="1" applyAlignment="1">
      <alignment horizontal="center" vertical="top" shrinkToFit="1"/>
    </xf>
    <xf numFmtId="0" fontId="17" fillId="0" borderId="42" xfId="0" applyFont="1" applyBorder="1" applyAlignment="1">
      <alignment horizontal="center" vertical="center" shrinkToFit="1"/>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8" fillId="0" borderId="0" xfId="0" applyFont="1">
      <alignment vertical="center"/>
    </xf>
    <xf numFmtId="0" fontId="11" fillId="0" borderId="34" xfId="0" applyFont="1" applyBorder="1" applyAlignment="1">
      <alignment horizontal="center" vertical="center"/>
    </xf>
    <xf numFmtId="0" fontId="11" fillId="0" borderId="46" xfId="0" applyFont="1" applyBorder="1" applyAlignment="1">
      <alignment horizontal="center" vertical="center"/>
    </xf>
    <xf numFmtId="38" fontId="3" fillId="0" borderId="0" xfId="71" applyFont="1" applyFill="1" applyBorder="1" applyAlignment="1">
      <alignment horizontal="center" vertical="center" shrinkToFit="1"/>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11" fillId="0" borderId="25" xfId="0" applyFont="1" applyBorder="1" applyAlignment="1">
      <alignment horizontal="center" vertical="center"/>
    </xf>
    <xf numFmtId="0" fontId="19" fillId="0" borderId="0" xfId="0" applyFont="1">
      <alignment vertical="center"/>
    </xf>
    <xf numFmtId="181" fontId="7" fillId="0" borderId="13" xfId="0" applyNumberFormat="1" applyFont="1" applyBorder="1" applyAlignment="1">
      <alignment vertical="center" shrinkToFit="1"/>
    </xf>
    <xf numFmtId="181" fontId="3" fillId="0" borderId="45" xfId="0" applyNumberFormat="1" applyFont="1" applyBorder="1">
      <alignment vertical="center"/>
    </xf>
    <xf numFmtId="0" fontId="12" fillId="0" borderId="0" xfId="0" applyFont="1">
      <alignment vertical="center"/>
    </xf>
    <xf numFmtId="0" fontId="20" fillId="0" borderId="0" xfId="0" applyFont="1">
      <alignment vertical="center"/>
    </xf>
    <xf numFmtId="0" fontId="7" fillId="0" borderId="0" xfId="137" applyFont="1" applyAlignment="1">
      <alignment horizontal="center"/>
    </xf>
    <xf numFmtId="0" fontId="7" fillId="0" borderId="0" xfId="0" applyFont="1" applyAlignment="1">
      <alignment horizontal="center" vertical="center"/>
    </xf>
    <xf numFmtId="179" fontId="7" fillId="0" borderId="47" xfId="0" applyNumberFormat="1" applyFont="1" applyBorder="1" applyAlignment="1">
      <alignment vertical="center" shrinkToFit="1"/>
    </xf>
    <xf numFmtId="181" fontId="7" fillId="0" borderId="47" xfId="0" applyNumberFormat="1" applyFont="1" applyBorder="1" applyAlignment="1">
      <alignment vertical="center" shrinkToFit="1"/>
    </xf>
    <xf numFmtId="183" fontId="17" fillId="24" borderId="42" xfId="0" applyNumberFormat="1" applyFont="1" applyFill="1" applyBorder="1">
      <alignment vertical="center"/>
    </xf>
    <xf numFmtId="183" fontId="17" fillId="0" borderId="42" xfId="0" applyNumberFormat="1" applyFont="1" applyBorder="1">
      <alignment vertical="center"/>
    </xf>
    <xf numFmtId="182" fontId="17" fillId="25" borderId="42" xfId="0" applyNumberFormat="1" applyFont="1" applyFill="1" applyBorder="1">
      <alignment vertical="center"/>
    </xf>
    <xf numFmtId="181" fontId="11"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11" fillId="0" borderId="53" xfId="0" applyNumberFormat="1" applyFont="1" applyBorder="1">
      <alignment vertical="center"/>
    </xf>
    <xf numFmtId="185" fontId="11" fillId="0" borderId="54" xfId="0" applyNumberFormat="1" applyFont="1" applyBorder="1">
      <alignment vertical="center"/>
    </xf>
    <xf numFmtId="185" fontId="11" fillId="0" borderId="44" xfId="0" applyNumberFormat="1" applyFont="1" applyBorder="1">
      <alignment vertical="center"/>
    </xf>
    <xf numFmtId="185" fontId="11" fillId="0" borderId="55" xfId="0" applyNumberFormat="1" applyFont="1" applyBorder="1">
      <alignment vertical="center"/>
    </xf>
    <xf numFmtId="185" fontId="7" fillId="24" borderId="18" xfId="0" applyNumberFormat="1" applyFont="1" applyFill="1" applyBorder="1" applyAlignment="1">
      <alignment vertical="center" shrinkToFit="1"/>
    </xf>
    <xf numFmtId="185" fontId="7" fillId="24" borderId="56" xfId="0" applyNumberFormat="1" applyFont="1" applyFill="1" applyBorder="1" applyAlignment="1">
      <alignment vertical="center" shrinkToFit="1"/>
    </xf>
    <xf numFmtId="185" fontId="7" fillId="0" borderId="57" xfId="0" applyNumberFormat="1" applyFont="1" applyBorder="1" applyAlignment="1">
      <alignment vertical="center" shrinkToFit="1"/>
    </xf>
    <xf numFmtId="185" fontId="7" fillId="24" borderId="57" xfId="0" applyNumberFormat="1" applyFont="1" applyFill="1" applyBorder="1" applyAlignment="1">
      <alignment vertical="center" shrinkToFit="1"/>
    </xf>
    <xf numFmtId="187" fontId="7" fillId="0" borderId="57" xfId="0" applyNumberFormat="1" applyFont="1" applyBorder="1" applyAlignment="1">
      <alignment vertical="center" shrinkToFit="1"/>
    </xf>
    <xf numFmtId="185" fontId="7" fillId="0" borderId="57" xfId="0" applyNumberFormat="1" applyFont="1" applyBorder="1">
      <alignment vertical="center"/>
    </xf>
    <xf numFmtId="185" fontId="7" fillId="24" borderId="42" xfId="0" applyNumberFormat="1" applyFont="1" applyFill="1" applyBorder="1">
      <alignment vertical="center"/>
    </xf>
    <xf numFmtId="185" fontId="7" fillId="24" borderId="19" xfId="0" applyNumberFormat="1" applyFont="1" applyFill="1" applyBorder="1">
      <alignment vertical="center"/>
    </xf>
    <xf numFmtId="185" fontId="7"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17" fillId="0" borderId="59" xfId="0" applyFont="1" applyBorder="1" applyAlignment="1">
      <alignment horizontal="center" vertical="center" shrinkToFit="1"/>
    </xf>
    <xf numFmtId="183" fontId="17" fillId="24" borderId="59" xfId="0" applyNumberFormat="1" applyFont="1" applyFill="1" applyBorder="1">
      <alignment vertical="center"/>
    </xf>
    <xf numFmtId="182" fontId="17" fillId="25" borderId="59" xfId="0" applyNumberFormat="1" applyFont="1" applyFill="1" applyBorder="1">
      <alignment vertical="center"/>
    </xf>
    <xf numFmtId="183" fontId="17" fillId="0" borderId="59" xfId="0" applyNumberFormat="1" applyFont="1" applyBorder="1">
      <alignment vertical="center"/>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11"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3" fontId="17" fillId="26" borderId="42" xfId="0" applyNumberFormat="1" applyFont="1" applyFill="1" applyBorder="1">
      <alignment vertical="center"/>
    </xf>
    <xf numFmtId="183" fontId="17" fillId="26" borderId="59" xfId="0" applyNumberFormat="1" applyFont="1" applyFill="1" applyBorder="1">
      <alignment vertical="center"/>
    </xf>
    <xf numFmtId="181" fontId="3" fillId="26" borderId="43" xfId="0" applyNumberFormat="1" applyFont="1" applyFill="1" applyBorder="1">
      <alignment vertical="center"/>
    </xf>
    <xf numFmtId="0" fontId="17" fillId="26" borderId="42" xfId="0" applyFont="1" applyFill="1" applyBorder="1" applyAlignment="1">
      <alignment horizontal="center" vertical="top" wrapText="1"/>
    </xf>
    <xf numFmtId="0" fontId="17" fillId="30" borderId="18" xfId="0" applyFont="1" applyFill="1" applyBorder="1" applyAlignment="1">
      <alignment horizontal="center" vertical="top" wrapText="1"/>
    </xf>
    <xf numFmtId="183" fontId="17" fillId="30" borderId="42" xfId="0" applyNumberFormat="1" applyFont="1" applyFill="1" applyBorder="1">
      <alignment vertical="center"/>
    </xf>
    <xf numFmtId="183" fontId="17" fillId="30" borderId="59" xfId="0" applyNumberFormat="1" applyFont="1" applyFill="1" applyBorder="1">
      <alignment vertical="center"/>
    </xf>
    <xf numFmtId="181" fontId="3" fillId="30" borderId="44" xfId="0" applyNumberFormat="1" applyFont="1" applyFill="1" applyBorder="1">
      <alignment vertical="center"/>
    </xf>
    <xf numFmtId="0" fontId="17" fillId="28" borderId="18" xfId="0" applyFont="1" applyFill="1" applyBorder="1" applyAlignment="1">
      <alignment horizontal="center" vertical="top"/>
    </xf>
    <xf numFmtId="183" fontId="17" fillId="28" borderId="42" xfId="0" applyNumberFormat="1" applyFont="1" applyFill="1" applyBorder="1">
      <alignment vertical="center"/>
    </xf>
    <xf numFmtId="183" fontId="17" fillId="28" borderId="59"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11" fillId="24" borderId="54" xfId="0" applyNumberFormat="1" applyFont="1" applyFill="1" applyBorder="1">
      <alignment vertical="center"/>
    </xf>
    <xf numFmtId="185" fontId="11" fillId="24" borderId="46" xfId="0" applyNumberFormat="1" applyFont="1" applyFill="1" applyBorder="1">
      <alignment vertical="center"/>
    </xf>
    <xf numFmtId="185" fontId="11" fillId="24" borderId="44" xfId="0" applyNumberFormat="1" applyFont="1" applyFill="1" applyBorder="1">
      <alignment vertical="center"/>
    </xf>
    <xf numFmtId="185" fontId="11" fillId="24" borderId="34" xfId="0" applyNumberFormat="1" applyFont="1" applyFill="1" applyBorder="1">
      <alignment vertical="center"/>
    </xf>
    <xf numFmtId="0" fontId="11" fillId="24" borderId="23" xfId="0" applyFont="1" applyFill="1" applyBorder="1" applyAlignment="1">
      <alignment horizontal="center" vertical="center"/>
    </xf>
    <xf numFmtId="185" fontId="11" fillId="24" borderId="52" xfId="0" applyNumberFormat="1" applyFont="1" applyFill="1" applyBorder="1">
      <alignment vertical="center"/>
    </xf>
    <xf numFmtId="0" fontId="11"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11" fillId="0" borderId="54" xfId="0" applyNumberFormat="1" applyFont="1" applyBorder="1">
      <alignment vertical="center"/>
    </xf>
    <xf numFmtId="183" fontId="11" fillId="0" borderId="55" xfId="0" applyNumberFormat="1" applyFont="1" applyBorder="1">
      <alignment vertical="center"/>
    </xf>
    <xf numFmtId="181" fontId="3" fillId="0" borderId="43"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11" fillId="0" borderId="40" xfId="0" applyFont="1" applyBorder="1" applyAlignment="1">
      <alignment horizontal="center" vertical="center"/>
    </xf>
    <xf numFmtId="185" fontId="7"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0" fontId="48" fillId="0" borderId="0" xfId="0" applyFont="1">
      <alignment vertical="center"/>
    </xf>
    <xf numFmtId="0" fontId="49" fillId="0" borderId="0" xfId="0" applyFont="1">
      <alignment vertical="center"/>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11" fillId="0" borderId="48" xfId="0" applyFont="1" applyBorder="1" applyAlignment="1">
      <alignment horizontal="center" vertical="center"/>
    </xf>
    <xf numFmtId="185" fontId="11" fillId="0" borderId="52" xfId="0" applyNumberFormat="1" applyFont="1" applyBorder="1">
      <alignment vertical="center"/>
    </xf>
    <xf numFmtId="185" fontId="11" fillId="0" borderId="43" xfId="0" applyNumberFormat="1" applyFont="1" applyBorder="1">
      <alignment vertical="center"/>
    </xf>
    <xf numFmtId="3" fontId="51" fillId="0" borderId="42" xfId="81" applyNumberFormat="1" applyFont="1" applyFill="1" applyBorder="1" applyAlignment="1">
      <alignment vertical="center"/>
    </xf>
    <xf numFmtId="0" fontId="51" fillId="0" borderId="0" xfId="135" applyFont="1">
      <alignment vertical="center"/>
    </xf>
    <xf numFmtId="0" fontId="51" fillId="0" borderId="42" xfId="135" applyFont="1" applyBorder="1">
      <alignment vertical="center"/>
    </xf>
    <xf numFmtId="0" fontId="51" fillId="0" borderId="0" xfId="135" applyFont="1" applyAlignment="1">
      <alignment horizontal="center" vertical="center"/>
    </xf>
    <xf numFmtId="0" fontId="53" fillId="0" borderId="0" xfId="135" applyFont="1">
      <alignment vertical="center"/>
    </xf>
    <xf numFmtId="181" fontId="53" fillId="0" borderId="0" xfId="135" applyNumberFormat="1" applyFont="1">
      <alignment vertical="center"/>
    </xf>
    <xf numFmtId="3" fontId="53" fillId="0" borderId="0" xfId="135" applyNumberFormat="1" applyFont="1">
      <alignment vertical="center"/>
    </xf>
    <xf numFmtId="0" fontId="51" fillId="33" borderId="61" xfId="135" applyFont="1" applyFill="1" applyBorder="1" applyAlignment="1">
      <alignment horizontal="center" vertical="center"/>
    </xf>
    <xf numFmtId="181" fontId="51" fillId="33" borderId="61" xfId="135" applyNumberFormat="1" applyFont="1" applyFill="1" applyBorder="1" applyAlignment="1">
      <alignment horizontal="center" vertical="center"/>
    </xf>
    <xf numFmtId="3" fontId="51" fillId="33" borderId="61" xfId="135" applyNumberFormat="1" applyFont="1" applyFill="1" applyBorder="1" applyAlignment="1">
      <alignment horizontal="center" vertical="center"/>
    </xf>
    <xf numFmtId="0" fontId="51" fillId="0" borderId="77" xfId="135" applyFont="1" applyBorder="1">
      <alignment vertical="center"/>
    </xf>
    <xf numFmtId="0" fontId="51" fillId="0" borderId="73" xfId="135" applyFont="1" applyBorder="1" applyAlignment="1">
      <alignment horizontal="center" vertical="center"/>
    </xf>
    <xf numFmtId="0" fontId="51" fillId="0" borderId="20" xfId="135" applyFont="1" applyBorder="1">
      <alignment vertical="center"/>
    </xf>
    <xf numFmtId="0" fontId="51" fillId="0" borderId="19" xfId="135" applyFont="1" applyBorder="1">
      <alignment vertical="center"/>
    </xf>
    <xf numFmtId="0" fontId="50" fillId="0" borderId="0" xfId="0" applyFont="1">
      <alignment vertical="center"/>
    </xf>
    <xf numFmtId="0" fontId="51" fillId="0" borderId="42" xfId="135" applyFont="1" applyBorder="1" applyAlignment="1">
      <alignment vertical="center" shrinkToFit="1"/>
    </xf>
    <xf numFmtId="181" fontId="51" fillId="0" borderId="0" xfId="135" applyNumberFormat="1" applyFont="1">
      <alignment vertical="center"/>
    </xf>
    <xf numFmtId="0" fontId="51" fillId="32" borderId="74" xfId="135" applyFont="1" applyFill="1" applyBorder="1" applyAlignment="1">
      <alignment horizontal="center" vertical="center"/>
    </xf>
    <xf numFmtId="0" fontId="51" fillId="32" borderId="69" xfId="135" applyFont="1" applyFill="1" applyBorder="1">
      <alignment vertical="center"/>
    </xf>
    <xf numFmtId="0" fontId="51" fillId="32" borderId="76" xfId="135" applyFont="1" applyFill="1" applyBorder="1">
      <alignment vertical="center"/>
    </xf>
    <xf numFmtId="0" fontId="54" fillId="0" borderId="0" xfId="135" applyFont="1">
      <alignment vertical="center"/>
    </xf>
    <xf numFmtId="177" fontId="51" fillId="0" borderId="0" xfId="135" applyNumberFormat="1" applyFont="1">
      <alignment vertical="center"/>
    </xf>
    <xf numFmtId="0" fontId="51" fillId="0" borderId="0" xfId="135" applyFont="1" applyAlignment="1">
      <alignment horizontal="right" vertical="center"/>
    </xf>
    <xf numFmtId="49" fontId="51" fillId="33" borderId="61" xfId="135" applyNumberFormat="1" applyFont="1" applyFill="1" applyBorder="1" applyAlignment="1">
      <alignment horizontal="center" vertical="center"/>
    </xf>
    <xf numFmtId="177" fontId="51" fillId="0" borderId="71" xfId="135" applyNumberFormat="1" applyFont="1" applyBorder="1">
      <alignment vertical="center"/>
    </xf>
    <xf numFmtId="0" fontId="51" fillId="0" borderId="73" xfId="135" applyFont="1" applyBorder="1">
      <alignment vertical="center"/>
    </xf>
    <xf numFmtId="0" fontId="51" fillId="0" borderId="72" xfId="135" applyFont="1" applyBorder="1">
      <alignment vertical="center"/>
    </xf>
    <xf numFmtId="177" fontId="51" fillId="0" borderId="19" xfId="135" applyNumberFormat="1" applyFont="1" applyBorder="1">
      <alignment vertical="center"/>
    </xf>
    <xf numFmtId="177" fontId="51" fillId="0" borderId="0" xfId="135" applyNumberFormat="1" applyFont="1" applyAlignment="1">
      <alignment horizontal="center" vertical="center"/>
    </xf>
    <xf numFmtId="0" fontId="51" fillId="32" borderId="70" xfId="135" applyFont="1" applyFill="1" applyBorder="1">
      <alignment vertical="center"/>
    </xf>
    <xf numFmtId="177" fontId="51" fillId="32" borderId="69" xfId="135" applyNumberFormat="1" applyFont="1" applyFill="1" applyBorder="1">
      <alignment vertical="center"/>
    </xf>
    <xf numFmtId="181" fontId="53" fillId="0" borderId="0" xfId="135" applyNumberFormat="1" applyFont="1" applyAlignment="1">
      <alignment horizontal="right" vertical="center"/>
    </xf>
    <xf numFmtId="0" fontId="53" fillId="0" borderId="0" xfId="136" applyFont="1">
      <alignment vertical="center"/>
    </xf>
    <xf numFmtId="0" fontId="51" fillId="28" borderId="61" xfId="136" applyFont="1" applyFill="1" applyBorder="1" applyAlignment="1">
      <alignment horizontal="center" vertical="center"/>
    </xf>
    <xf numFmtId="181" fontId="51" fillId="28" borderId="61" xfId="136" applyNumberFormat="1" applyFont="1" applyFill="1" applyBorder="1" applyAlignment="1">
      <alignment horizontal="center" vertical="center"/>
    </xf>
    <xf numFmtId="0" fontId="51" fillId="28" borderId="83" xfId="136" applyFont="1" applyFill="1" applyBorder="1" applyAlignment="1">
      <alignment horizontal="center" vertical="center"/>
    </xf>
    <xf numFmtId="0" fontId="51" fillId="28" borderId="82" xfId="136" applyFont="1" applyFill="1" applyBorder="1" applyAlignment="1">
      <alignment horizontal="center" vertical="center"/>
    </xf>
    <xf numFmtId="0" fontId="51" fillId="28" borderId="84" xfId="136" applyFont="1" applyFill="1" applyBorder="1" applyAlignment="1">
      <alignment horizontal="center" vertical="center"/>
    </xf>
    <xf numFmtId="0" fontId="51" fillId="0" borderId="77" xfId="136" applyFont="1" applyBorder="1">
      <alignment vertical="center"/>
    </xf>
    <xf numFmtId="0" fontId="51" fillId="0" borderId="42" xfId="136" applyFont="1" applyBorder="1">
      <alignment vertical="center"/>
    </xf>
    <xf numFmtId="0" fontId="51" fillId="38" borderId="74" xfId="136" applyFont="1" applyFill="1" applyBorder="1" applyAlignment="1">
      <alignment horizontal="center" vertical="center"/>
    </xf>
    <xf numFmtId="0" fontId="51" fillId="38" borderId="73" xfId="135" applyFont="1" applyFill="1" applyBorder="1">
      <alignment vertical="center"/>
    </xf>
    <xf numFmtId="177" fontId="51" fillId="38" borderId="73" xfId="135" applyNumberFormat="1" applyFont="1" applyFill="1" applyBorder="1">
      <alignment vertical="center"/>
    </xf>
    <xf numFmtId="0" fontId="51" fillId="38" borderId="72" xfId="135" applyFont="1" applyFill="1" applyBorder="1">
      <alignment vertical="center"/>
    </xf>
    <xf numFmtId="0" fontId="51" fillId="26" borderId="53" xfId="136" applyFont="1" applyFill="1" applyBorder="1" applyAlignment="1">
      <alignment horizontal="center" vertical="center"/>
    </xf>
    <xf numFmtId="0" fontId="51" fillId="38" borderId="2" xfId="135" applyFont="1" applyFill="1" applyBorder="1">
      <alignment vertical="center"/>
    </xf>
    <xf numFmtId="177" fontId="51" fillId="38" borderId="2" xfId="135" applyNumberFormat="1" applyFont="1" applyFill="1" applyBorder="1">
      <alignment vertical="center"/>
    </xf>
    <xf numFmtId="0" fontId="51" fillId="38" borderId="17" xfId="135" applyFont="1" applyFill="1" applyBorder="1">
      <alignment vertical="center"/>
    </xf>
    <xf numFmtId="0" fontId="51" fillId="0" borderId="12" xfId="136" applyFont="1" applyBorder="1" applyAlignment="1">
      <alignment horizontal="center" vertical="center"/>
    </xf>
    <xf numFmtId="3" fontId="50" fillId="0" borderId="0" xfId="0" applyNumberFormat="1" applyFont="1">
      <alignment vertical="center"/>
    </xf>
    <xf numFmtId="0" fontId="51" fillId="26" borderId="61" xfId="136" applyFont="1" applyFill="1" applyBorder="1" applyAlignment="1">
      <alignment horizontal="center" vertical="center"/>
    </xf>
    <xf numFmtId="0" fontId="55" fillId="26" borderId="82" xfId="136" applyFont="1" applyFill="1" applyBorder="1">
      <alignment vertical="center"/>
    </xf>
    <xf numFmtId="177" fontId="51" fillId="38" borderId="75" xfId="135" applyNumberFormat="1" applyFont="1" applyFill="1" applyBorder="1">
      <alignment vertical="center"/>
    </xf>
    <xf numFmtId="0" fontId="51" fillId="38" borderId="75" xfId="135" applyFont="1" applyFill="1" applyBorder="1">
      <alignment vertical="center"/>
    </xf>
    <xf numFmtId="0" fontId="51" fillId="38" borderId="84" xfId="135" applyFont="1" applyFill="1" applyBorder="1">
      <alignment vertical="center"/>
    </xf>
    <xf numFmtId="181" fontId="53" fillId="0" borderId="0" xfId="135" applyNumberFormat="1" applyFont="1" applyAlignment="1">
      <alignment horizontal="left" vertical="center"/>
    </xf>
    <xf numFmtId="3" fontId="53" fillId="0" borderId="22" xfId="135" applyNumberFormat="1" applyFont="1" applyBorder="1">
      <alignment vertical="center"/>
    </xf>
    <xf numFmtId="56" fontId="51" fillId="0" borderId="19" xfId="135" applyNumberFormat="1" applyFont="1" applyBorder="1">
      <alignment vertical="center"/>
    </xf>
    <xf numFmtId="0" fontId="51" fillId="26" borderId="12" xfId="135" applyFont="1" applyFill="1" applyBorder="1" applyAlignment="1">
      <alignment horizontal="center" vertical="center"/>
    </xf>
    <xf numFmtId="38" fontId="1" fillId="35" borderId="12" xfId="72" applyFont="1" applyFill="1" applyBorder="1">
      <alignment vertical="center"/>
    </xf>
    <xf numFmtId="38" fontId="1" fillId="35" borderId="61" xfId="72" applyFont="1" applyFill="1" applyBorder="1">
      <alignment vertical="center"/>
    </xf>
    <xf numFmtId="3" fontId="56" fillId="0" borderId="42" xfId="81" applyNumberFormat="1" applyFont="1" applyFill="1" applyBorder="1" applyAlignment="1">
      <alignment vertical="center"/>
    </xf>
    <xf numFmtId="38" fontId="43" fillId="0" borderId="42" xfId="135" applyNumberFormat="1" applyFont="1" applyBorder="1">
      <alignment vertical="center"/>
    </xf>
    <xf numFmtId="3" fontId="43" fillId="0" borderId="42" xfId="81" applyNumberFormat="1" applyFont="1" applyBorder="1" applyAlignment="1">
      <alignment vertical="center"/>
    </xf>
    <xf numFmtId="0" fontId="56" fillId="0" borderId="0" xfId="135" applyFont="1">
      <alignment vertical="center"/>
    </xf>
    <xf numFmtId="0" fontId="56" fillId="0" borderId="73" xfId="135" applyFont="1" applyBorder="1">
      <alignment vertical="center"/>
    </xf>
    <xf numFmtId="3" fontId="56" fillId="0" borderId="77" xfId="81" applyNumberFormat="1" applyFont="1" applyFill="1" applyBorder="1" applyAlignment="1">
      <alignment vertical="center"/>
    </xf>
    <xf numFmtId="3" fontId="56" fillId="32" borderId="70" xfId="81" applyNumberFormat="1" applyFont="1" applyFill="1" applyBorder="1" applyAlignment="1">
      <alignment vertical="center"/>
    </xf>
    <xf numFmtId="181" fontId="43" fillId="0" borderId="77" xfId="135" applyNumberFormat="1" applyFont="1" applyBorder="1" applyAlignment="1">
      <alignment wrapText="1"/>
    </xf>
    <xf numFmtId="181" fontId="43" fillId="0" borderId="72" xfId="135" applyNumberFormat="1" applyFont="1" applyBorder="1" applyAlignment="1">
      <alignment wrapText="1"/>
    </xf>
    <xf numFmtId="3" fontId="43" fillId="0" borderId="77" xfId="135" applyNumberFormat="1" applyFont="1" applyBorder="1">
      <alignment vertical="center"/>
    </xf>
    <xf numFmtId="181" fontId="43" fillId="0" borderId="42" xfId="135" applyNumberFormat="1" applyFont="1" applyBorder="1" applyAlignment="1">
      <alignment wrapText="1"/>
    </xf>
    <xf numFmtId="181" fontId="43" fillId="0" borderId="20" xfId="135" applyNumberFormat="1" applyFont="1" applyBorder="1" applyAlignment="1">
      <alignment wrapText="1"/>
    </xf>
    <xf numFmtId="3" fontId="43" fillId="0" borderId="42" xfId="135" applyNumberFormat="1" applyFont="1" applyBorder="1">
      <alignment vertical="center"/>
    </xf>
    <xf numFmtId="181" fontId="43" fillId="38" borderId="77" xfId="135" applyNumberFormat="1" applyFont="1" applyFill="1" applyBorder="1" applyAlignment="1">
      <alignment horizontal="right" vertical="center" wrapText="1"/>
    </xf>
    <xf numFmtId="178" fontId="43" fillId="38" borderId="77" xfId="135" applyNumberFormat="1" applyFont="1" applyFill="1" applyBorder="1" applyAlignment="1">
      <alignment horizontal="right" vertical="center" wrapText="1"/>
    </xf>
    <xf numFmtId="3" fontId="43" fillId="38" borderId="12" xfId="135" applyNumberFormat="1" applyFont="1" applyFill="1" applyBorder="1" applyAlignment="1">
      <alignment vertical="center" wrapText="1"/>
    </xf>
    <xf numFmtId="186" fontId="43" fillId="0" borderId="12" xfId="135" applyNumberFormat="1" applyFont="1" applyBorder="1" applyAlignment="1">
      <alignment horizontal="right" vertical="center" wrapText="1"/>
    </xf>
    <xf numFmtId="3" fontId="43" fillId="36" borderId="12" xfId="135" applyNumberFormat="1" applyFont="1" applyFill="1" applyBorder="1" applyAlignment="1">
      <alignment vertical="center" wrapText="1"/>
    </xf>
    <xf numFmtId="3" fontId="43" fillId="38" borderId="59" xfId="135" applyNumberFormat="1" applyFont="1" applyFill="1" applyBorder="1" applyAlignment="1">
      <alignment vertical="center" wrapText="1"/>
    </xf>
    <xf numFmtId="3" fontId="43" fillId="26" borderId="12" xfId="81" applyNumberFormat="1" applyFont="1" applyFill="1" applyBorder="1" applyAlignment="1">
      <alignment vertical="center"/>
    </xf>
    <xf numFmtId="185" fontId="11" fillId="0" borderId="12" xfId="0" applyNumberFormat="1" applyFont="1" applyBorder="1">
      <alignment vertical="center"/>
    </xf>
    <xf numFmtId="189" fontId="3" fillId="0" borderId="49" xfId="0" applyNumberFormat="1" applyFont="1" applyBorder="1">
      <alignment vertical="center"/>
    </xf>
    <xf numFmtId="189" fontId="5"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5" fillId="0" borderId="44" xfId="0" applyNumberFormat="1" applyFont="1" applyBorder="1">
      <alignment vertical="center"/>
    </xf>
    <xf numFmtId="189" fontId="3" fillId="0" borderId="44" xfId="0" applyNumberFormat="1" applyFont="1" applyBorder="1">
      <alignment vertical="center"/>
    </xf>
    <xf numFmtId="189" fontId="3" fillId="28" borderId="49" xfId="0" applyNumberFormat="1" applyFont="1" applyFill="1" applyBorder="1">
      <alignment vertical="center"/>
    </xf>
    <xf numFmtId="0" fontId="1" fillId="0" borderId="12" xfId="118" applyFont="1" applyBorder="1">
      <alignment vertical="center"/>
    </xf>
    <xf numFmtId="38" fontId="1" fillId="0" borderId="12" xfId="72" applyFont="1" applyBorder="1">
      <alignment vertical="center"/>
    </xf>
    <xf numFmtId="38" fontId="1" fillId="39" borderId="12" xfId="118" applyNumberFormat="1" applyFont="1" applyFill="1" applyBorder="1">
      <alignment vertical="center"/>
    </xf>
    <xf numFmtId="38" fontId="1" fillId="30" borderId="12" xfId="118" applyNumberFormat="1" applyFont="1" applyFill="1" applyBorder="1">
      <alignment vertical="center"/>
    </xf>
    <xf numFmtId="38" fontId="1" fillId="29" borderId="12" xfId="72" applyFont="1" applyFill="1" applyBorder="1">
      <alignment vertical="center"/>
    </xf>
    <xf numFmtId="38" fontId="1" fillId="29" borderId="12" xfId="118" applyNumberFormat="1" applyFont="1" applyFill="1" applyBorder="1">
      <alignment vertical="center"/>
    </xf>
    <xf numFmtId="0" fontId="1" fillId="0" borderId="18" xfId="118" applyFont="1" applyBorder="1">
      <alignment vertical="center"/>
    </xf>
    <xf numFmtId="0" fontId="1" fillId="0" borderId="0" xfId="118" applyFont="1">
      <alignment vertical="center"/>
    </xf>
    <xf numFmtId="0" fontId="1" fillId="0" borderId="59" xfId="118" applyFont="1" applyBorder="1">
      <alignment vertical="center"/>
    </xf>
    <xf numFmtId="38" fontId="1" fillId="0" borderId="53" xfId="72" applyFont="1" applyBorder="1">
      <alignment vertical="center"/>
    </xf>
    <xf numFmtId="38" fontId="1" fillId="0" borderId="53" xfId="118" applyNumberFormat="1" applyFont="1" applyBorder="1">
      <alignment vertical="center"/>
    </xf>
    <xf numFmtId="38" fontId="1" fillId="39" borderId="53" xfId="118" applyNumberFormat="1" applyFont="1" applyFill="1" applyBorder="1">
      <alignment vertical="center"/>
    </xf>
    <xf numFmtId="38" fontId="1" fillId="30" borderId="53" xfId="118" applyNumberFormat="1" applyFont="1" applyFill="1" applyBorder="1">
      <alignment vertical="center"/>
    </xf>
    <xf numFmtId="38" fontId="1" fillId="28" borderId="53" xfId="118" applyNumberFormat="1" applyFont="1" applyFill="1" applyBorder="1">
      <alignment vertical="center"/>
    </xf>
    <xf numFmtId="38" fontId="1" fillId="41" borderId="53" xfId="118" applyNumberFormat="1" applyFont="1" applyFill="1" applyBorder="1">
      <alignment vertical="center"/>
    </xf>
    <xf numFmtId="38" fontId="1" fillId="0" borderId="12" xfId="118" applyNumberFormat="1" applyFont="1" applyBorder="1">
      <alignment vertical="center"/>
    </xf>
    <xf numFmtId="38" fontId="1" fillId="28" borderId="12" xfId="118" applyNumberFormat="1" applyFont="1" applyFill="1" applyBorder="1">
      <alignment vertical="center"/>
    </xf>
    <xf numFmtId="38" fontId="1" fillId="0" borderId="18" xfId="72" applyFont="1" applyBorder="1">
      <alignment vertical="center"/>
    </xf>
    <xf numFmtId="38" fontId="1" fillId="0" borderId="18" xfId="118" applyNumberFormat="1" applyFont="1" applyBorder="1">
      <alignment vertical="center"/>
    </xf>
    <xf numFmtId="38" fontId="1" fillId="39" borderId="18" xfId="118" applyNumberFormat="1" applyFont="1" applyFill="1" applyBorder="1">
      <alignment vertical="center"/>
    </xf>
    <xf numFmtId="38" fontId="1" fillId="30" borderId="18" xfId="118" applyNumberFormat="1" applyFont="1" applyFill="1" applyBorder="1">
      <alignment vertical="center"/>
    </xf>
    <xf numFmtId="38" fontId="1" fillId="28" borderId="18" xfId="118" applyNumberFormat="1" applyFont="1" applyFill="1" applyBorder="1">
      <alignment vertical="center"/>
    </xf>
    <xf numFmtId="38" fontId="1" fillId="29" borderId="12" xfId="118" applyNumberFormat="1" applyFont="1" applyFill="1" applyBorder="1" applyAlignment="1">
      <alignment vertical="center" shrinkToFit="1"/>
    </xf>
    <xf numFmtId="38" fontId="1" fillId="37" borderId="53" xfId="118" applyNumberFormat="1" applyFont="1" applyFill="1" applyBorder="1">
      <alignment vertical="center"/>
    </xf>
    <xf numFmtId="0" fontId="1" fillId="0" borderId="0" xfId="118" applyFont="1" applyAlignment="1">
      <alignment horizontal="center" vertical="center"/>
    </xf>
    <xf numFmtId="38" fontId="1" fillId="0" borderId="0" xfId="118" applyNumberFormat="1" applyFont="1">
      <alignment vertical="center"/>
    </xf>
    <xf numFmtId="38" fontId="1" fillId="0" borderId="0" xfId="72" applyFont="1">
      <alignment vertical="center"/>
    </xf>
    <xf numFmtId="38" fontId="1" fillId="0" borderId="0" xfId="72" applyFont="1" applyFill="1">
      <alignment vertical="center"/>
    </xf>
    <xf numFmtId="38" fontId="1" fillId="0" borderId="18" xfId="72" applyFont="1" applyBorder="1" applyAlignment="1">
      <alignment horizontal="center" vertical="center"/>
    </xf>
    <xf numFmtId="38" fontId="1" fillId="0" borderId="0" xfId="72" applyFont="1" applyAlignment="1">
      <alignment horizontal="center" vertical="center"/>
    </xf>
    <xf numFmtId="38" fontId="1" fillId="0" borderId="0" xfId="72" applyFont="1" applyFill="1" applyBorder="1" applyAlignment="1">
      <alignment horizontal="center" vertical="center"/>
    </xf>
    <xf numFmtId="38" fontId="1" fillId="0" borderId="0" xfId="72" applyFont="1" applyFill="1" applyBorder="1" applyAlignment="1">
      <alignment vertical="center"/>
    </xf>
    <xf numFmtId="38" fontId="58" fillId="0" borderId="61" xfId="72" applyFont="1" applyBorder="1" applyAlignment="1">
      <alignment horizontal="center" vertical="center" wrapText="1"/>
    </xf>
    <xf numFmtId="38" fontId="58" fillId="0" borderId="61" xfId="72" applyFont="1" applyFill="1" applyBorder="1" applyAlignment="1">
      <alignment horizontal="center" vertical="center" wrapText="1"/>
    </xf>
    <xf numFmtId="38" fontId="58" fillId="0" borderId="61" xfId="72" applyFont="1" applyBorder="1" applyAlignment="1">
      <alignment horizontal="center" vertical="center"/>
    </xf>
    <xf numFmtId="38" fontId="1" fillId="0" borderId="0" xfId="72" applyFont="1" applyFill="1" applyBorder="1" applyAlignment="1">
      <alignment horizontal="center" vertical="center" wrapText="1"/>
    </xf>
    <xf numFmtId="38" fontId="1" fillId="0" borderId="78" xfId="72" applyFont="1" applyBorder="1">
      <alignment vertical="center"/>
    </xf>
    <xf numFmtId="38" fontId="1" fillId="39" borderId="78" xfId="72" applyFont="1" applyFill="1" applyBorder="1">
      <alignment vertical="center"/>
    </xf>
    <xf numFmtId="38" fontId="1" fillId="36" borderId="78" xfId="72" applyFont="1" applyFill="1" applyBorder="1">
      <alignment vertical="center"/>
    </xf>
    <xf numFmtId="38" fontId="1" fillId="26" borderId="53" xfId="72" applyFont="1" applyFill="1" applyBorder="1">
      <alignment vertical="center"/>
    </xf>
    <xf numFmtId="38" fontId="1" fillId="35" borderId="78" xfId="72" applyFont="1" applyFill="1" applyBorder="1">
      <alignment vertical="center"/>
    </xf>
    <xf numFmtId="38" fontId="1" fillId="0" borderId="0" xfId="72" applyFont="1" applyFill="1" applyBorder="1">
      <alignment vertical="center"/>
    </xf>
    <xf numFmtId="38" fontId="1" fillId="0" borderId="53" xfId="72" applyFont="1" applyBorder="1" applyAlignment="1">
      <alignment horizontal="center" vertical="center"/>
    </xf>
    <xf numFmtId="38" fontId="1" fillId="0" borderId="53" xfId="72" applyFont="1" applyFill="1" applyBorder="1" applyAlignment="1">
      <alignment horizontal="center" vertical="center"/>
    </xf>
    <xf numFmtId="38" fontId="1" fillId="39" borderId="53" xfId="72" applyFont="1" applyFill="1" applyBorder="1" applyAlignment="1">
      <alignment horizontal="center" vertical="center"/>
    </xf>
    <xf numFmtId="38" fontId="1" fillId="36" borderId="53" xfId="72" applyFont="1" applyFill="1" applyBorder="1" applyAlignment="1">
      <alignment horizontal="center" vertical="center"/>
    </xf>
    <xf numFmtId="38" fontId="1" fillId="26" borderId="53" xfId="72" applyFont="1" applyFill="1" applyBorder="1" applyAlignment="1">
      <alignment horizontal="center" vertical="center"/>
    </xf>
    <xf numFmtId="38" fontId="1" fillId="35" borderId="53" xfId="72" applyFont="1" applyFill="1" applyBorder="1" applyAlignment="1">
      <alignment horizontal="center" vertical="center"/>
    </xf>
    <xf numFmtId="38" fontId="1" fillId="31" borderId="12" xfId="72" applyFont="1" applyFill="1" applyBorder="1">
      <alignment vertical="center"/>
    </xf>
    <xf numFmtId="38" fontId="1" fillId="34" borderId="12" xfId="72" applyFont="1" applyFill="1" applyBorder="1">
      <alignment vertical="center"/>
    </xf>
    <xf numFmtId="38" fontId="1" fillId="0" borderId="12" xfId="72" applyFont="1" applyFill="1" applyBorder="1">
      <alignment vertical="center"/>
    </xf>
    <xf numFmtId="38" fontId="1" fillId="39" borderId="12" xfId="72" applyFont="1" applyFill="1" applyBorder="1">
      <alignment vertical="center"/>
    </xf>
    <xf numFmtId="38" fontId="1" fillId="36" borderId="12" xfId="72" applyFont="1" applyFill="1" applyBorder="1">
      <alignment vertical="center"/>
    </xf>
    <xf numFmtId="38" fontId="1" fillId="0" borderId="61" xfId="72" applyFont="1" applyBorder="1">
      <alignment vertical="center"/>
    </xf>
    <xf numFmtId="38" fontId="1" fillId="0" borderId="61" xfId="72" applyFont="1" applyFill="1" applyBorder="1">
      <alignment vertical="center"/>
    </xf>
    <xf numFmtId="38" fontId="1" fillId="39" borderId="61" xfId="72" applyFont="1" applyFill="1" applyBorder="1">
      <alignment vertical="center"/>
    </xf>
    <xf numFmtId="38" fontId="1" fillId="36" borderId="61" xfId="72" applyFont="1" applyFill="1" applyBorder="1">
      <alignment vertical="center"/>
    </xf>
    <xf numFmtId="38" fontId="1" fillId="26" borderId="61" xfId="72" applyFont="1" applyFill="1" applyBorder="1">
      <alignment vertical="center"/>
    </xf>
    <xf numFmtId="38" fontId="1" fillId="29" borderId="53" xfId="72" applyFont="1" applyFill="1" applyBorder="1">
      <alignment vertical="center"/>
    </xf>
    <xf numFmtId="38" fontId="1" fillId="39" borderId="53" xfId="72" applyFont="1" applyFill="1" applyBorder="1">
      <alignment vertical="center"/>
    </xf>
    <xf numFmtId="38" fontId="1" fillId="35" borderId="53" xfId="72" applyFont="1" applyFill="1" applyBorder="1">
      <alignment vertical="center"/>
    </xf>
    <xf numFmtId="38" fontId="58" fillId="0" borderId="18" xfId="72" applyFont="1" applyBorder="1" applyAlignment="1">
      <alignment horizontal="center" vertical="center"/>
    </xf>
    <xf numFmtId="38" fontId="1" fillId="0" borderId="61" xfId="72" applyFont="1" applyFill="1" applyBorder="1" applyAlignment="1">
      <alignment horizontal="center" vertical="center" wrapText="1"/>
    </xf>
    <xf numFmtId="38" fontId="1" fillId="26" borderId="78" xfId="72" applyFont="1" applyFill="1" applyBorder="1">
      <alignment vertical="center"/>
    </xf>
    <xf numFmtId="38" fontId="1" fillId="0" borderId="78" xfId="72" applyFont="1" applyFill="1" applyBorder="1">
      <alignment vertical="center"/>
    </xf>
    <xf numFmtId="38" fontId="1" fillId="26" borderId="12" xfId="72" applyFont="1" applyFill="1" applyBorder="1">
      <alignment vertical="center"/>
    </xf>
    <xf numFmtId="38" fontId="7" fillId="0" borderId="61" xfId="72" applyFont="1" applyFill="1" applyBorder="1" applyAlignment="1">
      <alignment horizontal="center" vertical="center" wrapText="1"/>
    </xf>
    <xf numFmtId="38" fontId="7"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43" fillId="0" borderId="42" xfId="81" applyNumberFormat="1" applyFont="1" applyFill="1" applyBorder="1" applyAlignment="1">
      <alignment vertical="center"/>
    </xf>
    <xf numFmtId="0" fontId="43" fillId="0" borderId="73" xfId="135" applyFont="1" applyBorder="1" applyAlignment="1">
      <alignment horizontal="center" vertical="center"/>
    </xf>
    <xf numFmtId="3" fontId="43" fillId="0" borderId="42" xfId="81" applyNumberFormat="1" applyFont="1" applyFill="1" applyBorder="1" applyAlignment="1">
      <alignment horizontal="right" vertical="center"/>
    </xf>
    <xf numFmtId="0" fontId="43" fillId="0" borderId="0" xfId="135" applyFont="1" applyAlignment="1">
      <alignment horizontal="center" vertical="center"/>
    </xf>
    <xf numFmtId="0" fontId="43" fillId="0" borderId="0" xfId="135" applyFont="1">
      <alignment vertical="center"/>
    </xf>
    <xf numFmtId="3" fontId="43" fillId="37" borderId="42" xfId="81" applyNumberFormat="1" applyFont="1" applyFill="1" applyBorder="1" applyAlignment="1">
      <alignment vertical="center"/>
    </xf>
    <xf numFmtId="3" fontId="43" fillId="32" borderId="74" xfId="81" applyNumberFormat="1" applyFont="1" applyFill="1" applyBorder="1" applyAlignment="1">
      <alignment vertical="center"/>
    </xf>
    <xf numFmtId="6" fontId="43" fillId="0" borderId="73" xfId="81" applyNumberFormat="1" applyFont="1" applyFill="1" applyBorder="1" applyAlignment="1">
      <alignment vertical="center"/>
    </xf>
    <xf numFmtId="6" fontId="43" fillId="0" borderId="0" xfId="81" applyNumberFormat="1" applyFont="1" applyFill="1" applyBorder="1" applyAlignment="1">
      <alignment vertical="center"/>
    </xf>
    <xf numFmtId="38" fontId="43" fillId="0" borderId="0" xfId="81" applyFont="1" applyFill="1" applyBorder="1" applyAlignment="1">
      <alignment vertical="center"/>
    </xf>
    <xf numFmtId="0" fontId="43" fillId="0" borderId="0" xfId="135" applyFont="1" applyAlignment="1">
      <alignment horizontal="left" vertical="center"/>
    </xf>
    <xf numFmtId="3" fontId="43" fillId="26" borderId="74" xfId="81" applyNumberFormat="1" applyFont="1" applyFill="1" applyBorder="1" applyAlignment="1">
      <alignment vertical="center"/>
    </xf>
    <xf numFmtId="5" fontId="20" fillId="0" borderId="19" xfId="135" applyNumberFormat="1" applyFont="1" applyBorder="1">
      <alignment vertical="center"/>
    </xf>
    <xf numFmtId="0" fontId="20" fillId="0" borderId="0" xfId="135" applyFont="1" applyAlignment="1">
      <alignment horizontal="center" vertical="center"/>
    </xf>
    <xf numFmtId="0" fontId="20" fillId="0" borderId="0" xfId="135" applyFont="1">
      <alignment vertical="center"/>
    </xf>
    <xf numFmtId="0" fontId="61" fillId="0" borderId="19" xfId="135" applyFont="1" applyBorder="1">
      <alignment vertical="center"/>
    </xf>
    <xf numFmtId="3" fontId="43" fillId="37" borderId="20" xfId="81" applyNumberFormat="1" applyFont="1" applyFill="1" applyBorder="1" applyAlignment="1">
      <alignment vertical="center"/>
    </xf>
    <xf numFmtId="3" fontId="43" fillId="26" borderId="70" xfId="81" applyNumberFormat="1" applyFont="1" applyFill="1" applyBorder="1" applyAlignment="1">
      <alignment vertical="center"/>
    </xf>
    <xf numFmtId="3" fontId="43" fillId="37" borderId="12" xfId="135" applyNumberFormat="1" applyFont="1" applyFill="1" applyBorder="1" applyAlignment="1">
      <alignment vertical="center" wrapText="1"/>
    </xf>
    <xf numFmtId="0" fontId="57" fillId="0" borderId="40" xfId="0" applyFont="1" applyBorder="1" applyAlignment="1">
      <alignment horizontal="center" vertical="center"/>
    </xf>
    <xf numFmtId="5" fontId="20" fillId="0" borderId="0" xfId="135" applyNumberFormat="1" applyFont="1">
      <alignment vertical="center"/>
    </xf>
    <xf numFmtId="0" fontId="20" fillId="0" borderId="20" xfId="135" applyFont="1" applyBorder="1">
      <alignment vertical="center"/>
    </xf>
    <xf numFmtId="38" fontId="1" fillId="28" borderId="14" xfId="118" applyNumberFormat="1" applyFont="1" applyFill="1" applyBorder="1" applyAlignment="1">
      <alignment horizontal="center" vertical="center"/>
    </xf>
    <xf numFmtId="38" fontId="1" fillId="37" borderId="14" xfId="118" applyNumberFormat="1" applyFont="1" applyFill="1" applyBorder="1" applyAlignment="1">
      <alignment horizontal="center" vertical="center"/>
    </xf>
    <xf numFmtId="38" fontId="2" fillId="0" borderId="61" xfId="72" applyFont="1" applyBorder="1" applyAlignment="1">
      <alignment horizontal="center" vertical="center" wrapText="1"/>
    </xf>
    <xf numFmtId="38" fontId="58" fillId="0" borderId="0" xfId="72" applyFont="1" applyFill="1">
      <alignment vertical="center"/>
    </xf>
    <xf numFmtId="38" fontId="58" fillId="0" borderId="0" xfId="72" applyFont="1">
      <alignment vertical="center"/>
    </xf>
    <xf numFmtId="185" fontId="7" fillId="42" borderId="57" xfId="0" applyNumberFormat="1" applyFont="1" applyFill="1" applyBorder="1" applyAlignment="1">
      <alignment vertical="center" shrinkToFit="1"/>
    </xf>
    <xf numFmtId="185" fontId="7" fillId="42" borderId="58" xfId="0" applyNumberFormat="1" applyFont="1" applyFill="1" applyBorder="1" applyAlignment="1">
      <alignment vertical="center" shrinkToFit="1"/>
    </xf>
    <xf numFmtId="3" fontId="43" fillId="0" borderId="20" xfId="81" applyNumberFormat="1" applyFont="1" applyFill="1" applyBorder="1" applyAlignment="1">
      <alignment vertical="center"/>
    </xf>
    <xf numFmtId="0" fontId="43" fillId="0" borderId="0" xfId="135" applyFont="1" applyAlignment="1">
      <alignment horizontal="right" vertical="center"/>
    </xf>
    <xf numFmtId="177" fontId="43" fillId="0" borderId="0" xfId="135" applyNumberFormat="1" applyFont="1">
      <alignment vertical="center"/>
    </xf>
    <xf numFmtId="177" fontId="43" fillId="0" borderId="71" xfId="135" applyNumberFormat="1" applyFont="1" applyBorder="1">
      <alignment vertical="center"/>
    </xf>
    <xf numFmtId="0" fontId="43" fillId="0" borderId="73" xfId="135" applyFont="1" applyBorder="1">
      <alignment vertical="center"/>
    </xf>
    <xf numFmtId="0" fontId="43" fillId="0" borderId="72" xfId="135" applyFont="1" applyBorder="1">
      <alignment vertical="center"/>
    </xf>
    <xf numFmtId="177" fontId="43" fillId="0" borderId="19" xfId="135" applyNumberFormat="1" applyFont="1" applyBorder="1">
      <alignment vertical="center"/>
    </xf>
    <xf numFmtId="0" fontId="43" fillId="0" borderId="20" xfId="135" applyFont="1" applyBorder="1">
      <alignment vertical="center"/>
    </xf>
    <xf numFmtId="177" fontId="43" fillId="0" borderId="0" xfId="135" applyNumberFormat="1" applyFont="1" applyAlignment="1">
      <alignment horizontal="center" vertical="center"/>
    </xf>
    <xf numFmtId="3" fontId="43" fillId="32" borderId="70" xfId="81" applyNumberFormat="1" applyFont="1" applyFill="1" applyBorder="1" applyAlignment="1">
      <alignment vertical="center"/>
    </xf>
    <xf numFmtId="5" fontId="20" fillId="0" borderId="0" xfId="135" applyNumberFormat="1" applyFont="1" applyAlignment="1">
      <alignment vertical="center" shrinkToFit="1"/>
    </xf>
    <xf numFmtId="195" fontId="20" fillId="0" borderId="0" xfId="135" applyNumberFormat="1" applyFont="1" applyAlignment="1">
      <alignment horizontal="left" vertical="center"/>
    </xf>
    <xf numFmtId="176" fontId="20" fillId="0" borderId="0" xfId="135" applyNumberFormat="1" applyFont="1">
      <alignment vertical="center"/>
    </xf>
    <xf numFmtId="176" fontId="43" fillId="26" borderId="70" xfId="135" applyNumberFormat="1" applyFont="1" applyFill="1" applyBorder="1">
      <alignment vertical="center"/>
    </xf>
    <xf numFmtId="0" fontId="43" fillId="26" borderId="69" xfId="135" applyFont="1" applyFill="1" applyBorder="1">
      <alignment vertical="center"/>
    </xf>
    <xf numFmtId="38" fontId="43" fillId="0" borderId="0" xfId="135" applyNumberFormat="1" applyFont="1">
      <alignment vertical="center"/>
    </xf>
    <xf numFmtId="3" fontId="43" fillId="0" borderId="12" xfId="135" applyNumberFormat="1" applyFont="1" applyBorder="1" applyAlignment="1">
      <alignment vertical="center" wrapText="1"/>
    </xf>
    <xf numFmtId="0" fontId="3" fillId="0" borderId="0" xfId="137" applyFont="1"/>
    <xf numFmtId="0" fontId="5" fillId="0" borderId="22" xfId="0" applyFont="1" applyBorder="1">
      <alignment vertical="center"/>
    </xf>
    <xf numFmtId="0" fontId="3" fillId="0" borderId="22" xfId="0" applyFont="1" applyBorder="1">
      <alignment vertical="center"/>
    </xf>
    <xf numFmtId="0" fontId="3" fillId="0" borderId="22" xfId="0" applyFont="1" applyBorder="1" applyAlignment="1">
      <alignment horizontal="right" vertical="center"/>
    </xf>
    <xf numFmtId="0" fontId="3" fillId="0" borderId="26" xfId="0" applyFont="1" applyBorder="1" applyAlignment="1">
      <alignment horizontal="center" vertical="center" textRotation="255"/>
    </xf>
    <xf numFmtId="0" fontId="3" fillId="0" borderId="27" xfId="0" applyFont="1" applyBorder="1">
      <alignment vertical="center"/>
    </xf>
    <xf numFmtId="0" fontId="3" fillId="0" borderId="28" xfId="0" applyFont="1" applyBorder="1">
      <alignment vertical="center"/>
    </xf>
    <xf numFmtId="189" fontId="3" fillId="26" borderId="28" xfId="0" applyNumberFormat="1" applyFont="1" applyFill="1" applyBorder="1" applyAlignment="1">
      <alignment horizontal="justify" vertical="top"/>
    </xf>
    <xf numFmtId="189" fontId="3" fillId="30" borderId="26" xfId="0" applyNumberFormat="1" applyFont="1" applyFill="1" applyBorder="1" applyAlignment="1">
      <alignment horizontal="justify" vertical="top"/>
    </xf>
    <xf numFmtId="189" fontId="3" fillId="28" borderId="26" xfId="0" applyNumberFormat="1" applyFont="1" applyFill="1" applyBorder="1" applyAlignment="1">
      <alignment horizontal="center" vertical="top"/>
    </xf>
    <xf numFmtId="189" fontId="3" fillId="0" borderId="51"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lignment vertical="center"/>
    </xf>
    <xf numFmtId="0" fontId="3" fillId="0" borderId="31" xfId="0" applyFont="1" applyBorder="1">
      <alignment vertical="center"/>
    </xf>
    <xf numFmtId="189" fontId="3" fillId="26" borderId="31" xfId="0" applyNumberFormat="1" applyFont="1" applyFill="1" applyBorder="1" applyAlignment="1">
      <alignment horizontal="justify" vertical="top"/>
    </xf>
    <xf numFmtId="189" fontId="3" fillId="30" borderId="29" xfId="0" applyNumberFormat="1" applyFont="1" applyFill="1" applyBorder="1" applyAlignment="1">
      <alignment horizontal="justify" vertical="top"/>
    </xf>
    <xf numFmtId="189" fontId="3" fillId="28" borderId="29" xfId="0" applyNumberFormat="1" applyFont="1" applyFill="1" applyBorder="1" applyAlignment="1">
      <alignment horizontal="center" vertical="top"/>
    </xf>
    <xf numFmtId="189" fontId="3" fillId="0" borderId="49" xfId="0" applyNumberFormat="1" applyFont="1" applyBorder="1" applyAlignment="1">
      <alignment horizontal="center" vertical="center"/>
    </xf>
    <xf numFmtId="0" fontId="3" fillId="0" borderId="62" xfId="0" applyFont="1" applyBorder="1" applyAlignment="1">
      <alignment horizontal="center" vertical="center" textRotation="255"/>
    </xf>
    <xf numFmtId="0" fontId="3" fillId="0" borderId="63" xfId="0" applyFont="1" applyBorder="1" applyAlignment="1">
      <alignment horizontal="left" vertical="center" indent="1"/>
    </xf>
    <xf numFmtId="0" fontId="3" fillId="0" borderId="63" xfId="0" applyFont="1" applyBorder="1">
      <alignment vertical="center"/>
    </xf>
    <xf numFmtId="0" fontId="3" fillId="0" borderId="64" xfId="0" applyFont="1" applyBorder="1">
      <alignment vertical="center"/>
    </xf>
    <xf numFmtId="189" fontId="3" fillId="26" borderId="31" xfId="0" applyNumberFormat="1" applyFont="1" applyFill="1" applyBorder="1" applyAlignment="1">
      <alignment horizontal="right" vertical="top"/>
    </xf>
    <xf numFmtId="189" fontId="3" fillId="30" borderId="31" xfId="0" applyNumberFormat="1" applyFont="1" applyFill="1" applyBorder="1" applyAlignment="1">
      <alignment horizontal="right" vertical="top"/>
    </xf>
    <xf numFmtId="189" fontId="3" fillId="28" borderId="31" xfId="0" applyNumberFormat="1" applyFont="1" applyFill="1" applyBorder="1" applyAlignment="1">
      <alignment horizontal="right" vertical="top"/>
    </xf>
    <xf numFmtId="0" fontId="3" fillId="0" borderId="34" xfId="0" applyFont="1" applyBorder="1" applyAlignment="1">
      <alignment horizontal="center" vertical="center" textRotation="255"/>
    </xf>
    <xf numFmtId="0" fontId="3" fillId="0" borderId="24" xfId="0" applyFont="1" applyBorder="1" applyAlignment="1">
      <alignment horizontal="left" vertical="center" indent="1"/>
    </xf>
    <xf numFmtId="0" fontId="3" fillId="0" borderId="24" xfId="0" applyFont="1" applyBorder="1">
      <alignment vertical="center"/>
    </xf>
    <xf numFmtId="0" fontId="3" fillId="0" borderId="25" xfId="0" applyFont="1" applyBorder="1">
      <alignment vertical="center"/>
    </xf>
    <xf numFmtId="189" fontId="3" fillId="30" borderId="49" xfId="0" applyNumberFormat="1" applyFont="1" applyFill="1" applyBorder="1" applyAlignment="1">
      <alignment horizontal="right" vertical="top"/>
    </xf>
    <xf numFmtId="0" fontId="3" fillId="0" borderId="24" xfId="0" applyFont="1" applyBorder="1" applyAlignment="1">
      <alignment vertical="center" shrinkToFit="1"/>
    </xf>
    <xf numFmtId="189" fontId="3" fillId="26" borderId="44" xfId="0" applyNumberFormat="1" applyFont="1" applyFill="1" applyBorder="1">
      <alignment vertical="center"/>
    </xf>
    <xf numFmtId="189" fontId="3" fillId="30" borderId="44" xfId="0" applyNumberFormat="1" applyFont="1" applyFill="1" applyBorder="1">
      <alignment vertical="center"/>
    </xf>
    <xf numFmtId="189" fontId="3" fillId="28" borderId="44" xfId="0" applyNumberFormat="1" applyFont="1" applyFill="1" applyBorder="1">
      <alignment vertical="center"/>
    </xf>
    <xf numFmtId="0" fontId="3" fillId="0" borderId="25" xfId="0" applyFont="1" applyBorder="1" applyAlignment="1">
      <alignment vertical="center" shrinkToFit="1"/>
    </xf>
    <xf numFmtId="189" fontId="3" fillId="26" borderId="44" xfId="0" applyNumberFormat="1" applyFont="1" applyFill="1" applyBorder="1" applyAlignment="1">
      <alignment vertical="top"/>
    </xf>
    <xf numFmtId="189" fontId="3" fillId="30" borderId="44" xfId="0" applyNumberFormat="1" applyFont="1" applyFill="1" applyBorder="1" applyAlignment="1">
      <alignment vertical="top"/>
    </xf>
    <xf numFmtId="189" fontId="3" fillId="28" borderId="34" xfId="0" applyNumberFormat="1" applyFont="1" applyFill="1" applyBorder="1" applyAlignment="1">
      <alignment vertical="top"/>
    </xf>
    <xf numFmtId="189" fontId="3" fillId="26" borderId="40" xfId="0" applyNumberFormat="1" applyFont="1" applyFill="1" applyBorder="1" applyAlignment="1">
      <alignment vertical="top"/>
    </xf>
    <xf numFmtId="189" fontId="3" fillId="30" borderId="65" xfId="0" applyNumberFormat="1" applyFont="1" applyFill="1" applyBorder="1">
      <alignment vertical="center"/>
    </xf>
    <xf numFmtId="189" fontId="3" fillId="28" borderId="65" xfId="0" applyNumberFormat="1" applyFont="1" applyFill="1" applyBorder="1" applyAlignment="1">
      <alignment vertical="top"/>
    </xf>
    <xf numFmtId="189" fontId="3" fillId="0" borderId="52" xfId="0" applyNumberFormat="1" applyFont="1" applyBorder="1">
      <alignment vertical="center"/>
    </xf>
    <xf numFmtId="0" fontId="0" fillId="0" borderId="25" xfId="0" applyBorder="1" applyAlignment="1">
      <alignment vertical="center" shrinkToFit="1"/>
    </xf>
    <xf numFmtId="189" fontId="3" fillId="26" borderId="25" xfId="0" applyNumberFormat="1" applyFont="1" applyFill="1" applyBorder="1" applyAlignment="1">
      <alignment vertical="top"/>
    </xf>
    <xf numFmtId="189" fontId="3" fillId="30" borderId="34" xfId="0" applyNumberFormat="1" applyFont="1" applyFill="1" applyBorder="1">
      <alignment vertical="center"/>
    </xf>
    <xf numFmtId="189" fontId="3" fillId="30" borderId="34" xfId="0" applyNumberFormat="1" applyFont="1" applyFill="1" applyBorder="1" applyAlignment="1">
      <alignment vertical="top"/>
    </xf>
    <xf numFmtId="189" fontId="3" fillId="28" borderId="34" xfId="0" applyNumberFormat="1" applyFont="1" applyFill="1" applyBorder="1">
      <alignment vertical="center"/>
    </xf>
    <xf numFmtId="189" fontId="3" fillId="28" borderId="24" xfId="0" applyNumberFormat="1" applyFont="1" applyFill="1" applyBorder="1">
      <alignment vertical="center"/>
    </xf>
    <xf numFmtId="0" fontId="3" fillId="0" borderId="35" xfId="0" applyFont="1" applyBorder="1" applyAlignment="1">
      <alignment horizontal="center" vertical="center" textRotation="255"/>
    </xf>
    <xf numFmtId="189" fontId="3" fillId="26" borderId="66" xfId="0" applyNumberFormat="1" applyFont="1" applyFill="1" applyBorder="1">
      <alignment vertical="center"/>
    </xf>
    <xf numFmtId="189" fontId="3" fillId="30" borderId="66" xfId="0" applyNumberFormat="1" applyFont="1" applyFill="1" applyBorder="1">
      <alignment vertical="center"/>
    </xf>
    <xf numFmtId="189" fontId="3" fillId="28" borderId="66" xfId="0" applyNumberFormat="1" applyFont="1" applyFill="1" applyBorder="1">
      <alignment vertical="center"/>
    </xf>
    <xf numFmtId="189" fontId="3" fillId="0" borderId="66" xfId="0" applyNumberFormat="1" applyFont="1" applyBorder="1">
      <alignment vertical="center"/>
    </xf>
    <xf numFmtId="0" fontId="3" fillId="0" borderId="32" xfId="0" applyFont="1" applyBorder="1" applyAlignment="1">
      <alignment horizontal="center" vertical="center" textRotation="255"/>
    </xf>
    <xf numFmtId="0" fontId="3" fillId="0" borderId="33" xfId="0" applyFont="1" applyBorder="1" applyAlignment="1">
      <alignment horizontal="center" vertical="center"/>
    </xf>
    <xf numFmtId="189" fontId="3" fillId="26" borderId="33" xfId="0" applyNumberFormat="1" applyFont="1" applyFill="1" applyBorder="1" applyAlignment="1">
      <alignment horizontal="justify" vertical="top" wrapText="1"/>
    </xf>
    <xf numFmtId="189" fontId="3" fillId="30" borderId="50" xfId="0" applyNumberFormat="1" applyFont="1" applyFill="1" applyBorder="1" applyAlignment="1">
      <alignment horizontal="justify" vertical="top" wrapText="1"/>
    </xf>
    <xf numFmtId="189" fontId="3" fillId="28" borderId="50" xfId="0" applyNumberFormat="1" applyFont="1" applyFill="1" applyBorder="1" applyAlignment="1">
      <alignment horizontal="center" vertical="top"/>
    </xf>
    <xf numFmtId="189" fontId="3" fillId="0" borderId="50" xfId="0" applyNumberFormat="1" applyFont="1" applyBorder="1" applyAlignment="1">
      <alignment horizontal="center" vertical="center" wrapText="1"/>
    </xf>
    <xf numFmtId="0" fontId="3" fillId="0" borderId="48" xfId="0" applyFont="1" applyBorder="1" applyAlignment="1">
      <alignment horizontal="center" vertical="center" textRotation="255"/>
    </xf>
    <xf numFmtId="0" fontId="3" fillId="0" borderId="41" xfId="0" applyFont="1" applyBorder="1" applyAlignment="1">
      <alignment horizontal="center" vertical="center"/>
    </xf>
    <xf numFmtId="189" fontId="5" fillId="30" borderId="43" xfId="0" applyNumberFormat="1" applyFont="1" applyFill="1" applyBorder="1" applyAlignment="1">
      <alignment vertical="center" wrapText="1"/>
    </xf>
    <xf numFmtId="189" fontId="5" fillId="28" borderId="43" xfId="0" applyNumberFormat="1" applyFont="1" applyFill="1" applyBorder="1">
      <alignment vertical="center"/>
    </xf>
    <xf numFmtId="0" fontId="3" fillId="0" borderId="34" xfId="0" applyFont="1" applyBorder="1">
      <alignment vertical="center"/>
    </xf>
    <xf numFmtId="0" fontId="3" fillId="0" borderId="41" xfId="0" applyFont="1" applyBorder="1">
      <alignment vertical="center"/>
    </xf>
    <xf numFmtId="0" fontId="3" fillId="0" borderId="34" xfId="0" applyFont="1" applyBorder="1" applyAlignment="1">
      <alignment horizontal="center" vertical="center"/>
    </xf>
    <xf numFmtId="0" fontId="3" fillId="0" borderId="40" xfId="0" applyFont="1" applyBorder="1">
      <alignment vertical="center"/>
    </xf>
    <xf numFmtId="181" fontId="3" fillId="0" borderId="0" xfId="0" applyNumberFormat="1" applyFont="1">
      <alignment vertical="center"/>
    </xf>
    <xf numFmtId="181" fontId="3" fillId="0" borderId="24" xfId="0" applyNumberFormat="1" applyFont="1" applyBorder="1">
      <alignment vertical="center"/>
    </xf>
    <xf numFmtId="181" fontId="3" fillId="0" borderId="25" xfId="0" applyNumberFormat="1" applyFont="1" applyBorder="1">
      <alignment vertical="center"/>
    </xf>
    <xf numFmtId="0" fontId="3" fillId="0" borderId="35" xfId="0" applyFont="1" applyBorder="1">
      <alignment vertical="center"/>
    </xf>
    <xf numFmtId="189" fontId="3" fillId="26" borderId="68" xfId="0" applyNumberFormat="1" applyFont="1" applyFill="1" applyBorder="1">
      <alignment vertical="center"/>
    </xf>
    <xf numFmtId="189" fontId="3" fillId="28" borderId="68" xfId="0" applyNumberFormat="1" applyFont="1" applyFill="1" applyBorder="1">
      <alignment vertical="center"/>
    </xf>
    <xf numFmtId="189" fontId="3" fillId="26" borderId="45" xfId="0" applyNumberFormat="1" applyFont="1" applyFill="1" applyBorder="1">
      <alignment vertical="center"/>
    </xf>
    <xf numFmtId="189" fontId="3" fillId="28" borderId="45" xfId="0" applyNumberFormat="1" applyFont="1" applyFill="1" applyBorder="1">
      <alignment vertical="center"/>
    </xf>
    <xf numFmtId="0" fontId="3" fillId="0" borderId="80" xfId="0" applyFont="1" applyBorder="1" applyAlignment="1">
      <alignment horizontal="left" vertical="center" indent="1"/>
    </xf>
    <xf numFmtId="189" fontId="3" fillId="26" borderId="64" xfId="0" applyNumberFormat="1" applyFont="1" applyFill="1" applyBorder="1" applyAlignment="1">
      <alignment horizontal="right" vertical="top"/>
    </xf>
    <xf numFmtId="189" fontId="3" fillId="30" borderId="81" xfId="0" applyNumberFormat="1" applyFont="1" applyFill="1" applyBorder="1" applyAlignment="1">
      <alignment horizontal="right" vertical="top"/>
    </xf>
    <xf numFmtId="189" fontId="3" fillId="0" borderId="43" xfId="0" applyNumberFormat="1" applyFont="1" applyBorder="1">
      <alignment vertical="center"/>
    </xf>
    <xf numFmtId="189" fontId="3" fillId="26" borderId="25" xfId="0" applyNumberFormat="1" applyFont="1" applyFill="1" applyBorder="1" applyAlignment="1">
      <alignment horizontal="right" vertical="top"/>
    </xf>
    <xf numFmtId="189" fontId="3" fillId="30" borderId="25" xfId="0" applyNumberFormat="1" applyFont="1" applyFill="1" applyBorder="1" applyAlignment="1">
      <alignment horizontal="right" vertical="top"/>
    </xf>
    <xf numFmtId="189" fontId="3" fillId="28" borderId="25" xfId="0" applyNumberFormat="1" applyFont="1" applyFill="1" applyBorder="1">
      <alignment vertical="center"/>
    </xf>
    <xf numFmtId="0" fontId="3" fillId="25" borderId="24" xfId="0" applyFont="1" applyFill="1" applyBorder="1">
      <alignment vertical="center"/>
    </xf>
    <xf numFmtId="189" fontId="3" fillId="0" borderId="0" xfId="0" applyNumberFormat="1" applyFont="1">
      <alignment vertical="center"/>
    </xf>
    <xf numFmtId="0" fontId="45" fillId="0" borderId="0" xfId="135" applyFont="1">
      <alignment vertical="center"/>
    </xf>
    <xf numFmtId="181" fontId="62" fillId="0" borderId="0" xfId="135" applyNumberFormat="1" applyFont="1">
      <alignment vertical="center"/>
    </xf>
    <xf numFmtId="3" fontId="62" fillId="0" borderId="0" xfId="135" applyNumberFormat="1" applyFont="1">
      <alignment vertical="center"/>
    </xf>
    <xf numFmtId="181" fontId="43" fillId="0" borderId="0" xfId="135" applyNumberFormat="1" applyFont="1">
      <alignment vertical="center"/>
    </xf>
    <xf numFmtId="0" fontId="1" fillId="0" borderId="0" xfId="0" applyFont="1">
      <alignment vertical="center"/>
    </xf>
    <xf numFmtId="0" fontId="62" fillId="0" borderId="0" xfId="135" applyFont="1">
      <alignment vertical="center"/>
    </xf>
    <xf numFmtId="0" fontId="43" fillId="33" borderId="61" xfId="135" applyFont="1" applyFill="1" applyBorder="1" applyAlignment="1">
      <alignment horizontal="center" vertical="center"/>
    </xf>
    <xf numFmtId="181" fontId="43" fillId="33" borderId="61" xfId="135" applyNumberFormat="1" applyFont="1" applyFill="1" applyBorder="1" applyAlignment="1">
      <alignment horizontal="center" vertical="center"/>
    </xf>
    <xf numFmtId="3" fontId="43" fillId="33" borderId="61" xfId="135" applyNumberFormat="1" applyFont="1" applyFill="1" applyBorder="1" applyAlignment="1">
      <alignment horizontal="center" vertical="center"/>
    </xf>
    <xf numFmtId="49" fontId="43" fillId="33" borderId="61" xfId="135" applyNumberFormat="1" applyFont="1" applyFill="1" applyBorder="1" applyAlignment="1">
      <alignment horizontal="center" vertical="center"/>
    </xf>
    <xf numFmtId="0" fontId="43" fillId="0" borderId="77" xfId="135" applyFont="1" applyBorder="1">
      <alignment vertical="center"/>
    </xf>
    <xf numFmtId="3" fontId="43" fillId="0" borderId="77" xfId="81" applyNumberFormat="1" applyFont="1" applyFill="1" applyBorder="1" applyAlignment="1">
      <alignment vertical="center"/>
    </xf>
    <xf numFmtId="0" fontId="43" fillId="0" borderId="42" xfId="135" applyFont="1" applyBorder="1">
      <alignment vertical="center"/>
    </xf>
    <xf numFmtId="0" fontId="43" fillId="0" borderId="19" xfId="135" applyFont="1" applyBorder="1">
      <alignment vertical="center"/>
    </xf>
    <xf numFmtId="0" fontId="43" fillId="0" borderId="42" xfId="135" applyFont="1" applyBorder="1" applyAlignment="1">
      <alignment vertical="center" shrinkToFit="1"/>
    </xf>
    <xf numFmtId="0" fontId="63" fillId="0" borderId="19" xfId="135" applyFont="1" applyBorder="1">
      <alignment vertical="center"/>
    </xf>
    <xf numFmtId="0" fontId="43" fillId="32" borderId="74" xfId="135" applyFont="1" applyFill="1" applyBorder="1" applyAlignment="1">
      <alignment horizontal="center" vertical="center"/>
    </xf>
    <xf numFmtId="0" fontId="43" fillId="32" borderId="70" xfId="135" applyFont="1" applyFill="1" applyBorder="1">
      <alignment vertical="center"/>
    </xf>
    <xf numFmtId="177" fontId="43" fillId="32" borderId="69" xfId="135" applyNumberFormat="1" applyFont="1" applyFill="1" applyBorder="1">
      <alignment vertical="center"/>
    </xf>
    <xf numFmtId="0" fontId="43" fillId="32" borderId="69" xfId="135" applyFont="1" applyFill="1" applyBorder="1">
      <alignment vertical="center"/>
    </xf>
    <xf numFmtId="0" fontId="43" fillId="32" borderId="76" xfId="135" applyFont="1" applyFill="1" applyBorder="1">
      <alignment vertical="center"/>
    </xf>
    <xf numFmtId="3" fontId="1" fillId="0" borderId="0" xfId="0" applyNumberFormat="1" applyFont="1">
      <alignment vertical="center"/>
    </xf>
    <xf numFmtId="181" fontId="62" fillId="0" borderId="0" xfId="135" applyNumberFormat="1" applyFont="1" applyAlignment="1">
      <alignment horizontal="right" vertical="center"/>
    </xf>
    <xf numFmtId="0" fontId="62" fillId="0" borderId="0" xfId="136" applyFont="1">
      <alignment vertical="center"/>
    </xf>
    <xf numFmtId="0" fontId="43" fillId="28" borderId="61" xfId="136" applyFont="1" applyFill="1" applyBorder="1" applyAlignment="1">
      <alignment horizontal="center" vertical="center"/>
    </xf>
    <xf numFmtId="181" fontId="43" fillId="28" borderId="61" xfId="136" applyNumberFormat="1" applyFont="1" applyFill="1" applyBorder="1" applyAlignment="1">
      <alignment horizontal="center" vertical="center"/>
    </xf>
    <xf numFmtId="0" fontId="43" fillId="28" borderId="83" xfId="136" applyFont="1" applyFill="1" applyBorder="1" applyAlignment="1">
      <alignment horizontal="center" vertical="center"/>
    </xf>
    <xf numFmtId="0" fontId="43" fillId="28" borderId="82" xfId="136" applyFont="1" applyFill="1" applyBorder="1" applyAlignment="1">
      <alignment horizontal="center" vertical="center"/>
    </xf>
    <xf numFmtId="0" fontId="43" fillId="28" borderId="84" xfId="136" applyFont="1" applyFill="1" applyBorder="1" applyAlignment="1">
      <alignment horizontal="center" vertical="center"/>
    </xf>
    <xf numFmtId="181" fontId="1" fillId="0" borderId="0" xfId="0" applyNumberFormat="1" applyFont="1">
      <alignment vertical="center"/>
    </xf>
    <xf numFmtId="0" fontId="43" fillId="0" borderId="77" xfId="136" applyFont="1" applyBorder="1">
      <alignment vertical="center"/>
    </xf>
    <xf numFmtId="0" fontId="43" fillId="0" borderId="42" xfId="136" applyFont="1" applyBorder="1">
      <alignment vertical="center"/>
    </xf>
    <xf numFmtId="0" fontId="43" fillId="38" borderId="74" xfId="136" applyFont="1" applyFill="1" applyBorder="1" applyAlignment="1">
      <alignment horizontal="center" vertical="center"/>
    </xf>
    <xf numFmtId="0" fontId="43" fillId="38" borderId="73" xfId="135" applyFont="1" applyFill="1" applyBorder="1">
      <alignment vertical="center"/>
    </xf>
    <xf numFmtId="177" fontId="43" fillId="38" borderId="73" xfId="135" applyNumberFormat="1" applyFont="1" applyFill="1" applyBorder="1">
      <alignment vertical="center"/>
    </xf>
    <xf numFmtId="0" fontId="43" fillId="38" borderId="72" xfId="135" applyFont="1" applyFill="1" applyBorder="1">
      <alignment vertical="center"/>
    </xf>
    <xf numFmtId="0" fontId="43" fillId="26" borderId="53" xfId="136" applyFont="1" applyFill="1" applyBorder="1" applyAlignment="1">
      <alignment horizontal="center" vertical="center"/>
    </xf>
    <xf numFmtId="0" fontId="43" fillId="38" borderId="2" xfId="135" applyFont="1" applyFill="1" applyBorder="1">
      <alignment vertical="center"/>
    </xf>
    <xf numFmtId="177" fontId="43" fillId="38" borderId="2" xfId="135" applyNumberFormat="1" applyFont="1" applyFill="1" applyBorder="1">
      <alignment vertical="center"/>
    </xf>
    <xf numFmtId="0" fontId="43" fillId="38" borderId="17" xfId="135" applyFont="1" applyFill="1" applyBorder="1">
      <alignment vertical="center"/>
    </xf>
    <xf numFmtId="0" fontId="43" fillId="0" borderId="12" xfId="136" applyFont="1" applyBorder="1" applyAlignment="1">
      <alignment horizontal="center" vertical="center"/>
    </xf>
    <xf numFmtId="0" fontId="43" fillId="26" borderId="61" xfId="136" applyFont="1" applyFill="1" applyBorder="1" applyAlignment="1">
      <alignment horizontal="center" vertical="center"/>
    </xf>
    <xf numFmtId="0" fontId="65" fillId="26" borderId="82" xfId="136" applyFont="1" applyFill="1" applyBorder="1">
      <alignment vertical="center"/>
    </xf>
    <xf numFmtId="177" fontId="43" fillId="38" borderId="75" xfId="135" applyNumberFormat="1" applyFont="1" applyFill="1" applyBorder="1">
      <alignment vertical="center"/>
    </xf>
    <xf numFmtId="0" fontId="43" fillId="38" borderId="75" xfId="135" applyFont="1" applyFill="1" applyBorder="1">
      <alignment vertical="center"/>
    </xf>
    <xf numFmtId="0" fontId="43" fillId="38" borderId="84" xfId="135" applyFont="1" applyFill="1" applyBorder="1">
      <alignment vertical="center"/>
    </xf>
    <xf numFmtId="181" fontId="62" fillId="0" borderId="0" xfId="135" applyNumberFormat="1" applyFont="1" applyAlignment="1">
      <alignment horizontal="left" vertical="center"/>
    </xf>
    <xf numFmtId="3" fontId="62" fillId="0" borderId="22" xfId="135" applyNumberFormat="1" applyFont="1" applyBorder="1">
      <alignment vertical="center"/>
    </xf>
    <xf numFmtId="56" fontId="43" fillId="0" borderId="19" xfId="135" applyNumberFormat="1" applyFont="1" applyBorder="1">
      <alignment vertical="center"/>
    </xf>
    <xf numFmtId="0" fontId="43" fillId="26" borderId="12" xfId="135" applyFont="1" applyFill="1" applyBorder="1" applyAlignment="1">
      <alignment horizontal="center" vertical="center"/>
    </xf>
    <xf numFmtId="5" fontId="43" fillId="0" borderId="0" xfId="135" applyNumberFormat="1" applyFont="1">
      <alignment vertical="center"/>
    </xf>
    <xf numFmtId="3" fontId="43" fillId="0" borderId="77" xfId="81" applyNumberFormat="1" applyFont="1" applyBorder="1" applyAlignment="1">
      <alignment vertical="center"/>
    </xf>
    <xf numFmtId="3" fontId="43" fillId="0" borderId="71" xfId="81" applyNumberFormat="1" applyFont="1" applyBorder="1" applyAlignment="1">
      <alignment vertical="center"/>
    </xf>
    <xf numFmtId="6" fontId="64" fillId="0" borderId="73" xfId="135" applyNumberFormat="1" applyFont="1" applyBorder="1">
      <alignment vertical="center"/>
    </xf>
    <xf numFmtId="5" fontId="20" fillId="0" borderId="73" xfId="135" applyNumberFormat="1" applyFont="1" applyBorder="1">
      <alignment vertical="center"/>
    </xf>
    <xf numFmtId="0" fontId="20" fillId="0" borderId="73" xfId="135" applyFont="1" applyBorder="1">
      <alignment vertical="center"/>
    </xf>
    <xf numFmtId="0" fontId="20" fillId="0" borderId="72" xfId="135" applyFont="1" applyBorder="1">
      <alignment vertical="center"/>
    </xf>
    <xf numFmtId="3" fontId="43" fillId="0" borderId="19" xfId="81" applyNumberFormat="1" applyFont="1" applyBorder="1" applyAlignment="1">
      <alignment vertical="center"/>
    </xf>
    <xf numFmtId="5" fontId="64" fillId="0" borderId="0" xfId="135" applyNumberFormat="1" applyFont="1">
      <alignment vertical="center"/>
    </xf>
    <xf numFmtId="3" fontId="43" fillId="0" borderId="19" xfId="81" applyNumberFormat="1" applyFont="1" applyFill="1" applyBorder="1" applyAlignment="1">
      <alignment vertical="center"/>
    </xf>
    <xf numFmtId="5" fontId="64" fillId="0" borderId="19" xfId="135" applyNumberFormat="1" applyFont="1" applyBorder="1">
      <alignment vertical="center"/>
    </xf>
    <xf numFmtId="5" fontId="64" fillId="0" borderId="0" xfId="135" applyNumberFormat="1" applyFont="1" applyAlignment="1">
      <alignment vertical="center" wrapText="1"/>
    </xf>
    <xf numFmtId="5" fontId="64" fillId="0" borderId="20" xfId="135" applyNumberFormat="1" applyFont="1" applyBorder="1" applyAlignment="1">
      <alignment vertical="center" wrapText="1"/>
    </xf>
    <xf numFmtId="0" fontId="1" fillId="0" borderId="0" xfId="131">
      <alignment vertical="center"/>
    </xf>
    <xf numFmtId="0" fontId="43" fillId="0" borderId="59" xfId="135" applyFont="1" applyBorder="1">
      <alignment vertical="center"/>
    </xf>
    <xf numFmtId="3" fontId="43" fillId="0" borderId="59" xfId="81" applyNumberFormat="1" applyFont="1" applyFill="1" applyBorder="1" applyAlignment="1">
      <alignment vertical="center"/>
    </xf>
    <xf numFmtId="3" fontId="43" fillId="0" borderId="79" xfId="81" applyNumberFormat="1" applyFont="1" applyBorder="1" applyAlignment="1">
      <alignment vertical="center"/>
    </xf>
    <xf numFmtId="3" fontId="43" fillId="0" borderId="59" xfId="81" applyNumberFormat="1" applyFont="1" applyBorder="1" applyAlignment="1">
      <alignment vertical="center"/>
    </xf>
    <xf numFmtId="5" fontId="20" fillId="0" borderId="75" xfId="135" applyNumberFormat="1" applyFont="1" applyBorder="1">
      <alignment vertical="center"/>
    </xf>
    <xf numFmtId="0" fontId="20" fillId="0" borderId="75" xfId="135" applyFont="1" applyBorder="1">
      <alignment vertical="center"/>
    </xf>
    <xf numFmtId="0" fontId="20" fillId="0" borderId="85" xfId="135" applyFont="1" applyBorder="1">
      <alignment vertical="center"/>
    </xf>
    <xf numFmtId="0" fontId="43" fillId="26" borderId="74" xfId="135" applyFont="1" applyFill="1" applyBorder="1" applyAlignment="1">
      <alignment horizontal="center" vertical="center"/>
    </xf>
    <xf numFmtId="3" fontId="43" fillId="26" borderId="21" xfId="81" applyNumberFormat="1" applyFont="1" applyFill="1" applyBorder="1" applyAlignment="1">
      <alignment vertical="center"/>
    </xf>
    <xf numFmtId="5" fontId="43" fillId="26" borderId="70" xfId="135" applyNumberFormat="1" applyFont="1" applyFill="1" applyBorder="1">
      <alignment vertical="center"/>
    </xf>
    <xf numFmtId="5" fontId="43" fillId="26" borderId="69" xfId="135" applyNumberFormat="1" applyFont="1" applyFill="1" applyBorder="1">
      <alignment vertical="center"/>
    </xf>
    <xf numFmtId="0" fontId="43" fillId="26" borderId="76" xfId="135" applyFont="1" applyFill="1" applyBorder="1">
      <alignment vertical="center"/>
    </xf>
    <xf numFmtId="3" fontId="43" fillId="0" borderId="0" xfId="135" applyNumberFormat="1" applyFont="1">
      <alignment vertical="center"/>
    </xf>
    <xf numFmtId="3" fontId="43" fillId="0" borderId="71" xfId="81" applyNumberFormat="1" applyFont="1" applyFill="1" applyBorder="1" applyAlignment="1">
      <alignment vertical="center"/>
    </xf>
    <xf numFmtId="38" fontId="43" fillId="0" borderId="71" xfId="81" applyFont="1" applyFill="1" applyBorder="1" applyAlignment="1">
      <alignment horizontal="right" vertical="center"/>
    </xf>
    <xf numFmtId="0" fontId="43" fillId="0" borderId="72" xfId="135" applyFont="1" applyBorder="1" applyAlignment="1">
      <alignment horizontal="left" vertical="center"/>
    </xf>
    <xf numFmtId="6" fontId="43" fillId="0" borderId="19" xfId="81" applyNumberFormat="1" applyFont="1" applyFill="1" applyBorder="1" applyAlignment="1">
      <alignment vertical="center"/>
    </xf>
    <xf numFmtId="0" fontId="43" fillId="0" borderId="20" xfId="135" applyFont="1" applyBorder="1" applyAlignment="1">
      <alignment horizontal="left" vertical="center"/>
    </xf>
    <xf numFmtId="193" fontId="43" fillId="0" borderId="19" xfId="81" applyNumberFormat="1" applyFont="1" applyBorder="1" applyAlignment="1">
      <alignment vertical="center"/>
    </xf>
    <xf numFmtId="38" fontId="43" fillId="0" borderId="0" xfId="81" applyFont="1" applyBorder="1" applyAlignment="1">
      <alignment vertical="center"/>
    </xf>
    <xf numFmtId="0" fontId="43" fillId="36" borderId="42" xfId="135" applyFont="1" applyFill="1" applyBorder="1" applyAlignment="1">
      <alignment vertical="center" shrinkToFit="1"/>
    </xf>
    <xf numFmtId="3" fontId="43" fillId="36" borderId="42" xfId="81" applyNumberFormat="1" applyFont="1" applyFill="1" applyBorder="1" applyAlignment="1">
      <alignment vertical="center"/>
    </xf>
    <xf numFmtId="5" fontId="20" fillId="36" borderId="19" xfId="135" applyNumberFormat="1" applyFont="1" applyFill="1" applyBorder="1">
      <alignment vertical="center"/>
    </xf>
    <xf numFmtId="0" fontId="43" fillId="36" borderId="0" xfId="135" applyFont="1" applyFill="1" applyAlignment="1">
      <alignment horizontal="center" vertical="center"/>
    </xf>
    <xf numFmtId="0" fontId="43" fillId="0" borderId="0" xfId="131" applyFont="1">
      <alignment vertical="center"/>
    </xf>
    <xf numFmtId="5" fontId="20" fillId="36" borderId="0" xfId="135" applyNumberFormat="1" applyFont="1" applyFill="1">
      <alignment vertical="center"/>
    </xf>
    <xf numFmtId="0" fontId="20" fillId="36" borderId="0" xfId="135" applyFont="1" applyFill="1">
      <alignment vertical="center"/>
    </xf>
    <xf numFmtId="0" fontId="20" fillId="36" borderId="20" xfId="135" applyFont="1" applyFill="1" applyBorder="1">
      <alignment vertical="center"/>
    </xf>
    <xf numFmtId="3" fontId="43" fillId="26" borderId="74" xfId="81" applyNumberFormat="1" applyFont="1" applyFill="1" applyBorder="1" applyAlignment="1">
      <alignment horizontal="right" vertical="center"/>
    </xf>
    <xf numFmtId="5" fontId="67" fillId="0" borderId="0" xfId="135" applyNumberFormat="1" applyFont="1">
      <alignment vertical="center"/>
    </xf>
    <xf numFmtId="176" fontId="51" fillId="0" borderId="0" xfId="135" applyNumberFormat="1" applyFont="1">
      <alignment vertical="center"/>
    </xf>
    <xf numFmtId="0" fontId="51" fillId="0" borderId="71" xfId="135" applyFont="1" applyBorder="1">
      <alignment vertical="center"/>
    </xf>
    <xf numFmtId="38" fontId="51" fillId="0" borderId="19" xfId="135" applyNumberFormat="1" applyFont="1" applyBorder="1">
      <alignment vertical="center"/>
    </xf>
    <xf numFmtId="3" fontId="51" fillId="0" borderId="42" xfId="81" applyNumberFormat="1" applyFont="1" applyBorder="1" applyAlignment="1">
      <alignment vertical="center"/>
    </xf>
    <xf numFmtId="3" fontId="51" fillId="0" borderId="72" xfId="81" applyNumberFormat="1" applyFont="1" applyBorder="1" applyAlignment="1">
      <alignment vertical="center"/>
    </xf>
    <xf numFmtId="6" fontId="68" fillId="0" borderId="19" xfId="135" applyNumberFormat="1" applyFont="1" applyBorder="1">
      <alignment vertical="center"/>
    </xf>
    <xf numFmtId="0" fontId="68" fillId="0" borderId="0" xfId="135" applyFont="1" applyAlignment="1">
      <alignment horizontal="center" vertical="center"/>
    </xf>
    <xf numFmtId="0" fontId="68" fillId="0" borderId="0" xfId="135" applyFont="1">
      <alignment vertical="center"/>
    </xf>
    <xf numFmtId="0" fontId="68" fillId="0" borderId="73" xfId="135" applyFont="1" applyBorder="1" applyAlignment="1">
      <alignment vertical="center" wrapText="1"/>
    </xf>
    <xf numFmtId="0" fontId="68" fillId="0" borderId="72" xfId="135" applyFont="1" applyBorder="1" applyAlignment="1">
      <alignment vertical="center" wrapText="1"/>
    </xf>
    <xf numFmtId="3" fontId="51" fillId="0" borderId="20" xfId="81" applyNumberFormat="1" applyFont="1" applyBorder="1" applyAlignment="1">
      <alignment vertical="center"/>
    </xf>
    <xf numFmtId="0" fontId="68" fillId="0" borderId="20" xfId="135" applyFont="1" applyBorder="1">
      <alignment vertical="center"/>
    </xf>
    <xf numFmtId="5" fontId="68" fillId="0" borderId="19" xfId="135" applyNumberFormat="1" applyFont="1" applyBorder="1" applyAlignment="1">
      <alignment vertical="center" shrinkToFit="1"/>
    </xf>
    <xf numFmtId="0" fontId="68" fillId="0" borderId="0" xfId="135" applyFont="1" applyAlignment="1">
      <alignment horizontal="left" vertical="center" wrapText="1"/>
    </xf>
    <xf numFmtId="0" fontId="68" fillId="0" borderId="20" xfId="135" applyFont="1" applyBorder="1" applyAlignment="1">
      <alignment horizontal="left" vertical="center" wrapText="1"/>
    </xf>
    <xf numFmtId="0" fontId="51" fillId="26" borderId="74" xfId="135" applyFont="1" applyFill="1" applyBorder="1" applyAlignment="1">
      <alignment horizontal="center" vertical="center"/>
    </xf>
    <xf numFmtId="3" fontId="51" fillId="26" borderId="74" xfId="81" applyNumberFormat="1" applyFont="1" applyFill="1" applyBorder="1" applyAlignment="1">
      <alignment vertical="center"/>
    </xf>
    <xf numFmtId="176" fontId="51" fillId="26" borderId="70" xfId="135" applyNumberFormat="1" applyFont="1" applyFill="1" applyBorder="1">
      <alignment vertical="center"/>
    </xf>
    <xf numFmtId="0" fontId="51" fillId="26" borderId="69" xfId="135" applyFont="1" applyFill="1" applyBorder="1">
      <alignment vertical="center"/>
    </xf>
    <xf numFmtId="0" fontId="51" fillId="26" borderId="76" xfId="135" applyFont="1" applyFill="1" applyBorder="1">
      <alignment vertical="center"/>
    </xf>
    <xf numFmtId="3" fontId="51" fillId="0" borderId="0" xfId="135" applyNumberFormat="1" applyFont="1">
      <alignment vertical="center"/>
    </xf>
    <xf numFmtId="38" fontId="51" fillId="0" borderId="77" xfId="135" applyNumberFormat="1" applyFont="1" applyBorder="1">
      <alignment vertical="center"/>
    </xf>
    <xf numFmtId="3" fontId="51" fillId="0" borderId="77" xfId="81" applyNumberFormat="1" applyFont="1" applyBorder="1" applyAlignment="1">
      <alignment vertical="center"/>
    </xf>
    <xf numFmtId="176" fontId="68" fillId="0" borderId="71" xfId="135" applyNumberFormat="1" applyFont="1" applyBorder="1">
      <alignment vertical="center"/>
    </xf>
    <xf numFmtId="0" fontId="68" fillId="0" borderId="73" xfId="135" applyFont="1" applyBorder="1">
      <alignment vertical="center"/>
    </xf>
    <xf numFmtId="0" fontId="68" fillId="0" borderId="72" xfId="135" applyFont="1" applyBorder="1">
      <alignment vertical="center"/>
    </xf>
    <xf numFmtId="38" fontId="51" fillId="0" borderId="42" xfId="135" applyNumberFormat="1" applyFont="1" applyBorder="1">
      <alignment vertical="center"/>
    </xf>
    <xf numFmtId="176" fontId="68" fillId="0" borderId="19" xfId="135" applyNumberFormat="1" applyFont="1" applyBorder="1">
      <alignment vertical="center"/>
    </xf>
    <xf numFmtId="3" fontId="51" fillId="32" borderId="74" xfId="81" applyNumberFormat="1" applyFont="1" applyFill="1" applyBorder="1" applyAlignment="1">
      <alignment horizontal="right" vertical="center"/>
    </xf>
    <xf numFmtId="3" fontId="51" fillId="32" borderId="74" xfId="81" applyNumberFormat="1" applyFont="1" applyFill="1" applyBorder="1" applyAlignment="1">
      <alignment vertical="center"/>
    </xf>
    <xf numFmtId="176" fontId="51" fillId="32" borderId="70" xfId="135" applyNumberFormat="1" applyFont="1" applyFill="1" applyBorder="1">
      <alignment vertical="center"/>
    </xf>
    <xf numFmtId="3" fontId="51" fillId="0" borderId="0" xfId="81" applyNumberFormat="1" applyFont="1" applyBorder="1" applyAlignment="1">
      <alignment vertical="center"/>
    </xf>
    <xf numFmtId="5" fontId="68" fillId="0" borderId="19" xfId="135" applyNumberFormat="1" applyFont="1" applyBorder="1">
      <alignment vertical="center"/>
    </xf>
    <xf numFmtId="5" fontId="68" fillId="0" borderId="0" xfId="135" applyNumberFormat="1" applyFont="1" applyAlignment="1">
      <alignment vertical="center" shrinkToFit="1"/>
    </xf>
    <xf numFmtId="195" fontId="68" fillId="0" borderId="0" xfId="135" applyNumberFormat="1" applyFont="1" applyAlignment="1">
      <alignment horizontal="left" vertical="center"/>
    </xf>
    <xf numFmtId="38" fontId="56" fillId="0" borderId="42" xfId="135" applyNumberFormat="1" applyFont="1" applyBorder="1">
      <alignment vertical="center"/>
    </xf>
    <xf numFmtId="3" fontId="56" fillId="0" borderId="42" xfId="81" applyNumberFormat="1" applyFont="1" applyBorder="1" applyAlignment="1">
      <alignment vertical="center"/>
    </xf>
    <xf numFmtId="0" fontId="67" fillId="0" borderId="0" xfId="135" applyFont="1">
      <alignment vertical="center"/>
    </xf>
    <xf numFmtId="196" fontId="68" fillId="0" borderId="0" xfId="135" applyNumberFormat="1" applyFont="1" applyAlignment="1">
      <alignment horizontal="left" vertical="center"/>
    </xf>
    <xf numFmtId="0" fontId="67" fillId="0" borderId="20" xfId="135" applyFont="1" applyBorder="1">
      <alignment vertical="center"/>
    </xf>
    <xf numFmtId="5" fontId="68" fillId="0" borderId="0" xfId="135" applyNumberFormat="1" applyFont="1">
      <alignment vertical="center"/>
    </xf>
    <xf numFmtId="176" fontId="68" fillId="0" borderId="0" xfId="135" applyNumberFormat="1" applyFont="1" applyAlignment="1">
      <alignment vertical="center" shrinkToFit="1"/>
    </xf>
    <xf numFmtId="3" fontId="56" fillId="26" borderId="74" xfId="81" applyNumberFormat="1" applyFont="1" applyFill="1" applyBorder="1" applyAlignment="1">
      <alignment vertical="center"/>
    </xf>
    <xf numFmtId="181" fontId="56" fillId="0" borderId="42" xfId="135" applyNumberFormat="1" applyFont="1" applyBorder="1" applyAlignment="1">
      <alignment wrapText="1"/>
    </xf>
    <xf numFmtId="181" fontId="56" fillId="38" borderId="77" xfId="135" applyNumberFormat="1" applyFont="1" applyFill="1" applyBorder="1" applyAlignment="1">
      <alignment horizontal="right" vertical="center" wrapText="1"/>
    </xf>
    <xf numFmtId="3" fontId="56" fillId="38" borderId="12" xfId="135" applyNumberFormat="1" applyFont="1" applyFill="1" applyBorder="1" applyAlignment="1">
      <alignment vertical="center" wrapText="1"/>
    </xf>
    <xf numFmtId="3" fontId="56" fillId="38" borderId="59" xfId="135" applyNumberFormat="1" applyFont="1" applyFill="1" applyBorder="1" applyAlignment="1">
      <alignment vertical="center" wrapText="1"/>
    </xf>
    <xf numFmtId="181" fontId="56" fillId="0" borderId="20" xfId="135" applyNumberFormat="1" applyFont="1" applyBorder="1" applyAlignment="1">
      <alignment wrapText="1"/>
    </xf>
    <xf numFmtId="3" fontId="56" fillId="0" borderId="42" xfId="135" applyNumberFormat="1" applyFont="1" applyBorder="1">
      <alignment vertical="center"/>
    </xf>
    <xf numFmtId="178" fontId="56" fillId="38" borderId="77" xfId="135" applyNumberFormat="1" applyFont="1" applyFill="1" applyBorder="1" applyAlignment="1">
      <alignment horizontal="right" vertical="center" wrapText="1"/>
    </xf>
    <xf numFmtId="38" fontId="70" fillId="0" borderId="12" xfId="72" applyFont="1" applyBorder="1">
      <alignment vertical="center"/>
    </xf>
    <xf numFmtId="38" fontId="70" fillId="0" borderId="78" xfId="72" applyFont="1" applyBorder="1">
      <alignment vertical="center"/>
    </xf>
    <xf numFmtId="38" fontId="70" fillId="29" borderId="53" xfId="72" applyFont="1" applyFill="1" applyBorder="1">
      <alignment vertical="center"/>
    </xf>
    <xf numFmtId="38" fontId="70" fillId="26" borderId="53" xfId="72" applyFont="1" applyFill="1" applyBorder="1">
      <alignment vertical="center"/>
    </xf>
    <xf numFmtId="38" fontId="70" fillId="35" borderId="78" xfId="72" applyFont="1" applyFill="1" applyBorder="1">
      <alignment vertical="center"/>
    </xf>
    <xf numFmtId="38" fontId="70" fillId="35" borderId="12" xfId="72" applyFont="1" applyFill="1" applyBorder="1">
      <alignment vertical="center"/>
    </xf>
    <xf numFmtId="38" fontId="70" fillId="35" borderId="53" xfId="72" applyFont="1" applyFill="1" applyBorder="1">
      <alignment vertical="center"/>
    </xf>
    <xf numFmtId="38" fontId="70" fillId="0" borderId="53" xfId="118" applyNumberFormat="1" applyFont="1" applyBorder="1">
      <alignment vertical="center"/>
    </xf>
    <xf numFmtId="38" fontId="70" fillId="37" borderId="53" xfId="118" applyNumberFormat="1" applyFont="1" applyFill="1" applyBorder="1">
      <alignment vertical="center"/>
    </xf>
    <xf numFmtId="38" fontId="70" fillId="30" borderId="53" xfId="118" applyNumberFormat="1" applyFont="1" applyFill="1" applyBorder="1">
      <alignment vertical="center"/>
    </xf>
    <xf numFmtId="38" fontId="70" fillId="29" borderId="12" xfId="118" applyNumberFormat="1" applyFont="1" applyFill="1" applyBorder="1">
      <alignment vertical="center"/>
    </xf>
    <xf numFmtId="38" fontId="70" fillId="41" borderId="53" xfId="118" applyNumberFormat="1" applyFont="1" applyFill="1" applyBorder="1">
      <alignment vertical="center"/>
    </xf>
    <xf numFmtId="38" fontId="70" fillId="30" borderId="12" xfId="118" applyNumberFormat="1" applyFont="1" applyFill="1" applyBorder="1">
      <alignment vertical="center"/>
    </xf>
    <xf numFmtId="189" fontId="71" fillId="30" borderId="44" xfId="0" applyNumberFormat="1" applyFont="1" applyFill="1" applyBorder="1">
      <alignment vertical="center"/>
    </xf>
    <xf numFmtId="189" fontId="71" fillId="0" borderId="44" xfId="0" applyNumberFormat="1" applyFont="1" applyBorder="1">
      <alignment vertical="center"/>
    </xf>
    <xf numFmtId="189" fontId="72" fillId="0" borderId="44" xfId="0" applyNumberFormat="1" applyFont="1" applyBorder="1">
      <alignment vertical="center"/>
    </xf>
    <xf numFmtId="189" fontId="71" fillId="0" borderId="68" xfId="0" applyNumberFormat="1" applyFont="1" applyBorder="1">
      <alignment vertical="center"/>
    </xf>
    <xf numFmtId="189" fontId="71" fillId="0" borderId="45" xfId="0" applyNumberFormat="1" applyFont="1" applyBorder="1">
      <alignment vertical="center"/>
    </xf>
    <xf numFmtId="189" fontId="72" fillId="30" borderId="43" xfId="0" applyNumberFormat="1" applyFont="1" applyFill="1" applyBorder="1" applyAlignment="1">
      <alignment vertical="center" wrapText="1"/>
    </xf>
    <xf numFmtId="189" fontId="71" fillId="30" borderId="68" xfId="0" applyNumberFormat="1" applyFont="1" applyFill="1" applyBorder="1">
      <alignment vertical="center"/>
    </xf>
    <xf numFmtId="189" fontId="71" fillId="30" borderId="45" xfId="0" applyNumberFormat="1" applyFont="1" applyFill="1" applyBorder="1">
      <alignment vertical="center"/>
    </xf>
    <xf numFmtId="189" fontId="71" fillId="28" borderId="44" xfId="0" applyNumberFormat="1" applyFont="1" applyFill="1" applyBorder="1">
      <alignment vertical="center"/>
    </xf>
    <xf numFmtId="3" fontId="56" fillId="0" borderId="20" xfId="81" applyNumberFormat="1" applyFont="1" applyFill="1" applyBorder="1" applyAlignment="1">
      <alignment vertical="center"/>
    </xf>
    <xf numFmtId="3" fontId="56" fillId="26" borderId="12" xfId="81" applyNumberFormat="1" applyFont="1" applyFill="1" applyBorder="1" applyAlignment="1">
      <alignment vertical="center"/>
    </xf>
    <xf numFmtId="181" fontId="56" fillId="0" borderId="77" xfId="135" applyNumberFormat="1" applyFont="1" applyBorder="1" applyAlignment="1">
      <alignment wrapText="1"/>
    </xf>
    <xf numFmtId="3" fontId="56" fillId="0" borderId="77" xfId="135" applyNumberFormat="1" applyFont="1" applyBorder="1">
      <alignment vertical="center"/>
    </xf>
    <xf numFmtId="38" fontId="1" fillId="0" borderId="18" xfId="72" applyFont="1" applyBorder="1" applyAlignment="1">
      <alignment horizontal="center" vertical="center" wrapText="1"/>
    </xf>
    <xf numFmtId="38" fontId="1" fillId="0" borderId="59" xfId="72" applyFont="1" applyBorder="1" applyAlignment="1">
      <alignment horizontal="center" vertical="center" wrapText="1"/>
    </xf>
    <xf numFmtId="38" fontId="1" fillId="39" borderId="18" xfId="72" applyFont="1" applyFill="1" applyBorder="1" applyAlignment="1">
      <alignment horizontal="center" vertical="center"/>
    </xf>
    <xf numFmtId="38" fontId="1" fillId="39" borderId="59" xfId="72" applyFont="1" applyFill="1" applyBorder="1" applyAlignment="1">
      <alignment horizontal="center" vertical="center"/>
    </xf>
    <xf numFmtId="38" fontId="1" fillId="26" borderId="18" xfId="72" applyFont="1" applyFill="1" applyBorder="1" applyAlignment="1">
      <alignment horizontal="center" vertical="center"/>
    </xf>
    <xf numFmtId="38" fontId="1" fillId="26" borderId="59" xfId="72" applyFont="1" applyFill="1" applyBorder="1" applyAlignment="1">
      <alignment horizontal="center" vertical="center"/>
    </xf>
    <xf numFmtId="38" fontId="1" fillId="35" borderId="18" xfId="72" applyFont="1" applyFill="1" applyBorder="1" applyAlignment="1">
      <alignment horizontal="center" vertical="center"/>
    </xf>
    <xf numFmtId="38" fontId="1" fillId="35" borderId="59" xfId="72" applyFont="1" applyFill="1" applyBorder="1" applyAlignment="1">
      <alignment horizontal="center" vertical="center"/>
    </xf>
    <xf numFmtId="38" fontId="1" fillId="40" borderId="12" xfId="72" applyFont="1" applyFill="1" applyBorder="1" applyAlignment="1">
      <alignment horizontal="center" vertical="center" wrapText="1"/>
    </xf>
    <xf numFmtId="38" fontId="1" fillId="40" borderId="61" xfId="72" applyFont="1" applyFill="1" applyBorder="1" applyAlignment="1">
      <alignment horizontal="center" vertical="center"/>
    </xf>
    <xf numFmtId="38" fontId="7" fillId="0" borderId="18" xfId="72" applyFont="1" applyBorder="1" applyAlignment="1">
      <alignment horizontal="center" vertical="center" wrapText="1"/>
    </xf>
    <xf numFmtId="38" fontId="7" fillId="0" borderId="59" xfId="72" applyFont="1" applyBorder="1" applyAlignment="1">
      <alignment horizontal="center" vertical="center" wrapText="1"/>
    </xf>
    <xf numFmtId="0" fontId="1" fillId="28" borderId="56" xfId="118" applyFont="1" applyFill="1" applyBorder="1" applyAlignment="1">
      <alignment horizontal="center" vertical="center"/>
    </xf>
    <xf numFmtId="0" fontId="1" fillId="28" borderId="21" xfId="118" applyFont="1" applyFill="1" applyBorder="1" applyAlignment="1">
      <alignment horizontal="center" vertical="center"/>
    </xf>
    <xf numFmtId="38" fontId="1" fillId="0" borderId="12" xfId="72" applyFont="1" applyBorder="1" applyAlignment="1">
      <alignment horizontal="center" vertical="center" wrapText="1"/>
    </xf>
    <xf numFmtId="38" fontId="1" fillId="0" borderId="61" xfId="72" applyFont="1" applyBorder="1" applyAlignment="1">
      <alignment horizontal="center" vertical="center"/>
    </xf>
    <xf numFmtId="0" fontId="1" fillId="30" borderId="12" xfId="118" applyFont="1" applyFill="1" applyBorder="1" applyAlignment="1">
      <alignment horizontal="center" vertical="center"/>
    </xf>
    <xf numFmtId="0" fontId="1" fillId="30" borderId="61" xfId="118" applyFont="1" applyFill="1" applyBorder="1" applyAlignment="1">
      <alignment horizontal="center" vertical="center"/>
    </xf>
    <xf numFmtId="0" fontId="1" fillId="41" borderId="12" xfId="118" applyFont="1" applyFill="1" applyBorder="1" applyAlignment="1">
      <alignment horizontal="center" vertical="center" wrapText="1"/>
    </xf>
    <xf numFmtId="0" fontId="1" fillId="41" borderId="61" xfId="118" applyFont="1" applyFill="1" applyBorder="1" applyAlignment="1">
      <alignment horizontal="center" vertical="center" wrapText="1"/>
    </xf>
    <xf numFmtId="0" fontId="1" fillId="28" borderId="12" xfId="118" applyFont="1" applyFill="1" applyBorder="1" applyAlignment="1">
      <alignment horizontal="center" vertical="center"/>
    </xf>
    <xf numFmtId="0" fontId="1" fillId="28" borderId="61" xfId="118" applyFont="1" applyFill="1" applyBorder="1" applyAlignment="1">
      <alignment horizontal="center" vertical="center"/>
    </xf>
    <xf numFmtId="38" fontId="1" fillId="41" borderId="12" xfId="118" applyNumberFormat="1" applyFont="1" applyFill="1" applyBorder="1" applyAlignment="1">
      <alignment horizontal="center" vertical="center"/>
    </xf>
    <xf numFmtId="38" fontId="70" fillId="41" borderId="12" xfId="118" applyNumberFormat="1" applyFont="1" applyFill="1" applyBorder="1" applyAlignment="1">
      <alignment horizontal="center" vertical="center"/>
    </xf>
    <xf numFmtId="0" fontId="1" fillId="39" borderId="12" xfId="118" applyFont="1" applyFill="1" applyBorder="1" applyAlignment="1">
      <alignment horizontal="center" vertical="center"/>
    </xf>
    <xf numFmtId="0" fontId="1" fillId="39" borderId="61" xfId="118" applyFont="1" applyFill="1" applyBorder="1" applyAlignment="1">
      <alignment horizontal="center" vertical="center"/>
    </xf>
    <xf numFmtId="0" fontId="1" fillId="41" borderId="56" xfId="118" applyFont="1" applyFill="1" applyBorder="1" applyAlignment="1">
      <alignment horizontal="center" vertical="center"/>
    </xf>
    <xf numFmtId="0" fontId="1" fillId="41" borderId="86" xfId="118" applyFont="1" applyFill="1" applyBorder="1" applyAlignment="1">
      <alignment horizontal="center" vertical="center"/>
    </xf>
    <xf numFmtId="0" fontId="1" fillId="41" borderId="21" xfId="118" applyFont="1" applyFill="1" applyBorder="1" applyAlignment="1">
      <alignment horizontal="center" vertical="center"/>
    </xf>
    <xf numFmtId="0" fontId="1" fillId="41" borderId="23" xfId="118" applyFont="1" applyFill="1" applyBorder="1" applyAlignment="1">
      <alignment horizontal="center" vertical="center"/>
    </xf>
    <xf numFmtId="38" fontId="70" fillId="37" borderId="12" xfId="118" applyNumberFormat="1" applyFont="1" applyFill="1" applyBorder="1" applyAlignment="1">
      <alignment horizontal="center" vertical="center"/>
    </xf>
    <xf numFmtId="0" fontId="3" fillId="0" borderId="102" xfId="0" applyFont="1" applyBorder="1">
      <alignment vertical="center"/>
    </xf>
    <xf numFmtId="0" fontId="3" fillId="0" borderId="24" xfId="0" applyFont="1" applyBorder="1">
      <alignment vertical="center"/>
    </xf>
    <xf numFmtId="0" fontId="3" fillId="0" borderId="18" xfId="0" applyFont="1" applyBorder="1" applyAlignment="1">
      <alignment horizontal="center" vertical="center" wrapText="1"/>
    </xf>
    <xf numFmtId="0" fontId="0" fillId="0" borderId="53" xfId="0" applyBorder="1" applyAlignment="1">
      <alignment horizontal="center" vertical="center" wrapText="1"/>
    </xf>
    <xf numFmtId="0" fontId="3" fillId="0" borderId="1" xfId="0" applyFont="1" applyBorder="1" applyAlignment="1">
      <alignment horizontal="left" vertical="center"/>
    </xf>
    <xf numFmtId="0" fontId="3" fillId="0" borderId="66" xfId="0" applyFont="1" applyBorder="1" applyAlignment="1">
      <alignment horizontal="left" vertical="center"/>
    </xf>
    <xf numFmtId="0" fontId="3" fillId="0" borderId="56" xfId="0" applyFont="1" applyBorder="1" applyAlignment="1">
      <alignment horizontal="center" vertical="center" wrapTex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28" borderId="18" xfId="0" applyFont="1" applyFill="1" applyBorder="1" applyAlignment="1">
      <alignment horizontal="center" vertical="center" wrapText="1"/>
    </xf>
    <xf numFmtId="0" fontId="0" fillId="28" borderId="53" xfId="0" applyFill="1" applyBorder="1" applyAlignment="1">
      <alignment horizontal="center" vertical="center"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26" borderId="12" xfId="0" applyFont="1" applyFill="1" applyBorder="1" applyAlignment="1">
      <alignment horizontal="center" vertical="center"/>
    </xf>
    <xf numFmtId="0" fontId="3" fillId="30" borderId="12" xfId="0" applyFont="1" applyFill="1" applyBorder="1" applyAlignment="1">
      <alignment horizontal="center" vertical="center"/>
    </xf>
    <xf numFmtId="0" fontId="18" fillId="0" borderId="60" xfId="0" applyFont="1" applyBorder="1" applyAlignment="1">
      <alignment vertical="center" shrinkToFit="1"/>
    </xf>
    <xf numFmtId="0" fontId="21" fillId="0" borderId="60" xfId="0" applyFont="1" applyBorder="1" applyAlignment="1">
      <alignment vertical="center" shrinkToFit="1"/>
    </xf>
    <xf numFmtId="0" fontId="3" fillId="0" borderId="60" xfId="0" applyFont="1" applyBorder="1" applyAlignment="1">
      <alignment horizontal="center" vertical="center"/>
    </xf>
    <xf numFmtId="0" fontId="11" fillId="0" borderId="39" xfId="0" applyFont="1" applyBorder="1" applyAlignment="1">
      <alignment horizontal="center" vertical="center"/>
    </xf>
    <xf numFmtId="0" fontId="11" fillId="0" borderId="87" xfId="0" applyFont="1" applyBorder="1" applyAlignment="1">
      <alignment horizontal="center" vertical="center"/>
    </xf>
    <xf numFmtId="0" fontId="11" fillId="0" borderId="0" xfId="0" applyFont="1" applyAlignment="1">
      <alignment vertical="center" wrapText="1"/>
    </xf>
    <xf numFmtId="0" fontId="11" fillId="0" borderId="46" xfId="0" applyFont="1" applyBorder="1" applyAlignment="1">
      <alignment horizontal="center" vertical="center"/>
    </xf>
    <xf numFmtId="0" fontId="11" fillId="0" borderId="8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11" fillId="0" borderId="18" xfId="0" applyFont="1" applyBorder="1" applyAlignment="1">
      <alignment horizontal="center" vertical="center"/>
    </xf>
    <xf numFmtId="0" fontId="0" fillId="0" borderId="53" xfId="0" applyBorder="1" applyAlignment="1">
      <alignment horizontal="center" vertical="center"/>
    </xf>
    <xf numFmtId="0" fontId="11" fillId="0" borderId="56" xfId="0" applyFont="1" applyBorder="1" applyAlignment="1">
      <alignment horizontal="center" vertical="center" wrapText="1"/>
    </xf>
    <xf numFmtId="0" fontId="0" fillId="0" borderId="86"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7" fillId="0" borderId="12" xfId="137" applyFont="1" applyBorder="1" applyAlignment="1">
      <alignment horizontal="center"/>
    </xf>
    <xf numFmtId="0" fontId="7" fillId="0" borderId="12" xfId="0" applyFont="1" applyBorder="1" applyAlignment="1">
      <alignment horizontal="center" vertical="center" wrapText="1"/>
    </xf>
    <xf numFmtId="0" fontId="3" fillId="0" borderId="17" xfId="0" applyFont="1" applyBorder="1" applyAlignment="1">
      <alignment horizontal="center" vertical="center"/>
    </xf>
    <xf numFmtId="0" fontId="7" fillId="0" borderId="0" xfId="137" applyFont="1" applyAlignment="1">
      <alignment vertical="justify" wrapText="1"/>
    </xf>
    <xf numFmtId="0" fontId="10" fillId="0" borderId="0" xfId="0" applyFont="1" applyAlignment="1">
      <alignment vertical="justify" wrapText="1"/>
    </xf>
    <xf numFmtId="0" fontId="7" fillId="24" borderId="12" xfId="0"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24" borderId="18" xfId="0" applyFont="1" applyFill="1" applyBorder="1" applyAlignment="1">
      <alignment horizontal="center" vertical="center" wrapText="1"/>
    </xf>
    <xf numFmtId="0" fontId="7" fillId="24" borderId="42"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7" fillId="0" borderId="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3" xfId="0" applyFont="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42" xfId="0" applyFont="1" applyFill="1" applyBorder="1" applyAlignment="1">
      <alignment horizontal="center" vertical="center" shrinkToFit="1"/>
    </xf>
    <xf numFmtId="0" fontId="7" fillId="24" borderId="53" xfId="0" applyFont="1" applyFill="1" applyBorder="1" applyAlignment="1">
      <alignment horizontal="center" vertical="center" shrinkToFit="1"/>
    </xf>
    <xf numFmtId="178" fontId="7" fillId="24" borderId="18" xfId="0" applyNumberFormat="1" applyFont="1" applyFill="1" applyBorder="1" applyAlignment="1">
      <alignment vertical="center" shrinkToFit="1"/>
    </xf>
    <xf numFmtId="178" fontId="7" fillId="24" borderId="42" xfId="0" applyNumberFormat="1" applyFont="1" applyFill="1" applyBorder="1" applyAlignment="1">
      <alignment vertical="center" shrinkToFit="1"/>
    </xf>
    <xf numFmtId="178" fontId="7" fillId="24" borderId="53" xfId="0" applyNumberFormat="1" applyFont="1" applyFill="1" applyBorder="1" applyAlignment="1">
      <alignment vertical="center" shrinkToFit="1"/>
    </xf>
    <xf numFmtId="0" fontId="7" fillId="24" borderId="18" xfId="0" applyFont="1" applyFill="1" applyBorder="1" applyAlignment="1">
      <alignment horizontal="center" vertical="center" wrapText="1" shrinkToFit="1"/>
    </xf>
    <xf numFmtId="0" fontId="7" fillId="24" borderId="42" xfId="0" applyFont="1" applyFill="1" applyBorder="1" applyAlignment="1">
      <alignment horizontal="center" vertical="center" wrapText="1" shrinkToFit="1"/>
    </xf>
    <xf numFmtId="0" fontId="7" fillId="24" borderId="53" xfId="0" applyFont="1" applyFill="1" applyBorder="1" applyAlignment="1">
      <alignment horizontal="center" vertical="center" wrapText="1" shrinkToFit="1"/>
    </xf>
    <xf numFmtId="0" fontId="7" fillId="0" borderId="0" xfId="0" applyFont="1" applyAlignment="1">
      <alignment horizontal="justify" vertical="center" wrapText="1"/>
    </xf>
    <xf numFmtId="0" fontId="7" fillId="24" borderId="18" xfId="0" applyFont="1" applyFill="1" applyBorder="1" applyAlignment="1">
      <alignment horizontal="center" vertical="center"/>
    </xf>
    <xf numFmtId="0" fontId="7" fillId="24" borderId="42" xfId="0" applyFont="1" applyFill="1" applyBorder="1" applyAlignment="1">
      <alignment horizontal="center" vertical="center"/>
    </xf>
    <xf numFmtId="0" fontId="7" fillId="24" borderId="53" xfId="0" applyFont="1" applyFill="1" applyBorder="1" applyAlignment="1">
      <alignment horizontal="center" vertical="center"/>
    </xf>
    <xf numFmtId="0" fontId="7" fillId="0" borderId="18" xfId="0" applyFont="1" applyBorder="1" applyAlignment="1">
      <alignment horizontal="center" vertical="center"/>
    </xf>
    <xf numFmtId="0" fontId="7" fillId="0" borderId="42" xfId="0" applyFont="1" applyBorder="1" applyAlignment="1">
      <alignment horizontal="center" vertical="center"/>
    </xf>
    <xf numFmtId="0" fontId="7" fillId="0" borderId="53" xfId="0" applyFont="1" applyBorder="1" applyAlignment="1">
      <alignment horizontal="center" vertical="center"/>
    </xf>
    <xf numFmtId="178" fontId="7" fillId="24" borderId="18" xfId="0" applyNumberFormat="1" applyFont="1" applyFill="1" applyBorder="1">
      <alignment vertical="center"/>
    </xf>
    <xf numFmtId="178" fontId="7" fillId="24" borderId="42" xfId="0" applyNumberFormat="1" applyFont="1" applyFill="1" applyBorder="1">
      <alignment vertical="center"/>
    </xf>
    <xf numFmtId="178" fontId="7" fillId="24" borderId="53" xfId="0" applyNumberFormat="1" applyFont="1" applyFill="1" applyBorder="1">
      <alignment vertical="center"/>
    </xf>
    <xf numFmtId="0" fontId="7" fillId="28" borderId="12" xfId="0" applyFont="1" applyFill="1" applyBorder="1" applyAlignment="1">
      <alignment horizontal="center" vertical="center" wrapText="1"/>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7" fillId="24" borderId="12" xfId="0" applyFont="1" applyFill="1" applyBorder="1" applyAlignment="1">
      <alignment horizontal="center" vertical="center"/>
    </xf>
    <xf numFmtId="178" fontId="7" fillId="24" borderId="18" xfId="0" applyNumberFormat="1" applyFont="1" applyFill="1" applyBorder="1" applyAlignment="1">
      <alignment vertical="center" wrapText="1"/>
    </xf>
    <xf numFmtId="178" fontId="7" fillId="24" borderId="42" xfId="0" applyNumberFormat="1" applyFont="1" applyFill="1" applyBorder="1" applyAlignment="1">
      <alignment vertical="center" wrapText="1"/>
    </xf>
    <xf numFmtId="178" fontId="7" fillId="24" borderId="53" xfId="0" applyNumberFormat="1"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38" fontId="3" fillId="0" borderId="12" xfId="71" applyFont="1" applyFill="1" applyBorder="1" applyAlignment="1">
      <alignment horizontal="center"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0" fontId="0" fillId="0" borderId="15" xfId="0" applyBorder="1">
      <alignment vertical="center"/>
    </xf>
    <xf numFmtId="0" fontId="0" fillId="0" borderId="86"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180" fontId="3" fillId="24" borderId="12" xfId="0" applyNumberFormat="1" applyFont="1" applyFill="1" applyBorder="1" applyAlignment="1">
      <alignment horizontal="center" vertical="center"/>
    </xf>
    <xf numFmtId="38" fontId="3" fillId="0" borderId="12" xfId="71" applyFont="1" applyBorder="1" applyAlignment="1">
      <alignment horizontal="left" vertical="center"/>
    </xf>
    <xf numFmtId="38" fontId="3" fillId="26" borderId="12" xfId="71" applyFont="1" applyFill="1" applyBorder="1" applyAlignment="1">
      <alignment horizontal="center" vertical="center"/>
    </xf>
    <xf numFmtId="0" fontId="3" fillId="24" borderId="12" xfId="0" applyFont="1" applyFill="1" applyBorder="1" applyAlignment="1">
      <alignment horizontal="center" vertical="center"/>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30" borderId="12"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4" fillId="0" borderId="14" xfId="71" applyFont="1" applyFill="1" applyBorder="1" applyAlignment="1">
      <alignment vertical="center" wrapText="1"/>
    </xf>
    <xf numFmtId="38" fontId="4" fillId="0" borderId="2" xfId="71" applyFont="1" applyFill="1" applyBorder="1" applyAlignment="1">
      <alignment vertical="center" wrapText="1"/>
    </xf>
    <xf numFmtId="38" fontId="4" fillId="0" borderId="17" xfId="71" applyFont="1" applyFill="1" applyBorder="1" applyAlignment="1">
      <alignment vertical="center" wrapText="1"/>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4" fillId="0" borderId="14" xfId="71" applyFont="1" applyFill="1" applyBorder="1" applyAlignment="1">
      <alignment horizontal="center" vertical="center" wrapText="1"/>
    </xf>
    <xf numFmtId="38" fontId="4" fillId="0" borderId="2" xfId="71" applyFont="1" applyFill="1" applyBorder="1" applyAlignment="1">
      <alignment horizontal="center" vertical="center" wrapText="1"/>
    </xf>
    <xf numFmtId="38" fontId="4" fillId="0" borderId="17" xfId="71" applyFont="1" applyFill="1" applyBorder="1" applyAlignment="1">
      <alignment horizontal="center" vertical="center" wrapText="1"/>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38" fontId="3" fillId="0" borderId="14" xfId="71" applyFont="1" applyBorder="1" applyAlignment="1">
      <alignment horizontal="left" vertical="center"/>
    </xf>
    <xf numFmtId="38" fontId="3" fillId="0" borderId="2" xfId="71" applyFont="1" applyBorder="1" applyAlignment="1">
      <alignment horizontal="left" vertical="center"/>
    </xf>
    <xf numFmtId="38" fontId="3" fillId="0" borderId="17" xfId="71" applyFont="1" applyBorder="1" applyAlignment="1">
      <alignment horizontal="left" vertical="center"/>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0" fontId="3" fillId="27" borderId="12" xfId="0" applyFont="1" applyFill="1" applyBorder="1" applyAlignment="1">
      <alignment horizontal="center" vertical="center" wrapText="1" shrinkToFit="1"/>
    </xf>
    <xf numFmtId="181" fontId="3" fillId="27" borderId="12" xfId="0" applyNumberFormat="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53" xfId="71" applyFont="1" applyFill="1" applyBorder="1" applyAlignment="1">
      <alignment vertical="center" shrinkToFit="1"/>
    </xf>
    <xf numFmtId="179" fontId="4" fillId="30" borderId="97" xfId="59" applyNumberFormat="1" applyFont="1" applyFill="1" applyBorder="1" applyAlignment="1">
      <alignment vertical="center"/>
    </xf>
    <xf numFmtId="179" fontId="4" fillId="30" borderId="98" xfId="59" applyNumberFormat="1" applyFont="1" applyFill="1" applyBorder="1" applyAlignment="1">
      <alignment vertical="center"/>
    </xf>
    <xf numFmtId="179" fontId="4" fillId="30" borderId="99" xfId="59" applyNumberFormat="1" applyFont="1" applyFill="1" applyBorder="1" applyAlignment="1">
      <alignment vertical="center"/>
    </xf>
    <xf numFmtId="179" fontId="4" fillId="28" borderId="97" xfId="59" applyNumberFormat="1" applyFont="1" applyFill="1" applyBorder="1" applyAlignment="1">
      <alignment vertical="center"/>
    </xf>
    <xf numFmtId="179" fontId="4" fillId="28" borderId="98" xfId="59" applyNumberFormat="1" applyFont="1" applyFill="1" applyBorder="1" applyAlignment="1">
      <alignment vertical="center"/>
    </xf>
    <xf numFmtId="179" fontId="4" fillId="28" borderId="99" xfId="59" applyNumberFormat="1" applyFont="1" applyFill="1" applyBorder="1" applyAlignment="1">
      <alignment vertical="center"/>
    </xf>
    <xf numFmtId="38" fontId="4" fillId="28" borderId="94" xfId="71" applyFont="1" applyFill="1" applyBorder="1" applyAlignment="1">
      <alignment vertical="center" shrinkToFit="1"/>
    </xf>
    <xf numFmtId="38" fontId="4" fillId="28" borderId="95" xfId="71" applyFont="1" applyFill="1" applyBorder="1" applyAlignment="1">
      <alignment vertical="center" shrinkToFit="1"/>
    </xf>
    <xf numFmtId="38" fontId="4" fillId="28" borderId="96" xfId="71" applyFont="1" applyFill="1" applyBorder="1" applyAlignment="1">
      <alignment vertical="center" shrinkToFit="1"/>
    </xf>
    <xf numFmtId="179" fontId="4" fillId="26" borderId="97" xfId="59" applyNumberFormat="1" applyFont="1" applyFill="1" applyBorder="1" applyAlignment="1">
      <alignment vertical="center"/>
    </xf>
    <xf numFmtId="179" fontId="4" fillId="26" borderId="98" xfId="59" applyNumberFormat="1" applyFont="1" applyFill="1" applyBorder="1" applyAlignment="1">
      <alignment vertical="center"/>
    </xf>
    <xf numFmtId="179" fontId="4" fillId="26" borderId="99" xfId="59" applyNumberFormat="1" applyFont="1" applyFill="1" applyBorder="1" applyAlignment="1">
      <alignment vertical="center"/>
    </xf>
    <xf numFmtId="38" fontId="4" fillId="26" borderId="94" xfId="71" applyFont="1" applyFill="1" applyBorder="1" applyAlignment="1">
      <alignment vertical="center" shrinkToFit="1"/>
    </xf>
    <xf numFmtId="38" fontId="4" fillId="26" borderId="95" xfId="71" applyFont="1" applyFill="1" applyBorder="1" applyAlignment="1">
      <alignment vertical="center" shrinkToFit="1"/>
    </xf>
    <xf numFmtId="38" fontId="4" fillId="26" borderId="96" xfId="71" applyFont="1" applyFill="1" applyBorder="1" applyAlignment="1">
      <alignment vertical="center" shrinkToFit="1"/>
    </xf>
    <xf numFmtId="38" fontId="4" fillId="30" borderId="94" xfId="71" applyFont="1" applyFill="1" applyBorder="1" applyAlignment="1">
      <alignment vertical="center" shrinkToFit="1"/>
    </xf>
    <xf numFmtId="38" fontId="4" fillId="30" borderId="95" xfId="71" applyFont="1" applyFill="1" applyBorder="1" applyAlignment="1">
      <alignment vertical="center" shrinkToFit="1"/>
    </xf>
    <xf numFmtId="38" fontId="4" fillId="30" borderId="96" xfId="71" applyFont="1" applyFill="1" applyBorder="1" applyAlignment="1">
      <alignment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0" fontId="43" fillId="33" borderId="83" xfId="135" applyFont="1" applyFill="1" applyBorder="1" applyAlignment="1">
      <alignment horizontal="center" vertical="center"/>
    </xf>
    <xf numFmtId="0" fontId="43" fillId="33" borderId="82" xfId="135" applyFont="1" applyFill="1" applyBorder="1" applyAlignment="1">
      <alignment horizontal="center" vertical="center"/>
    </xf>
    <xf numFmtId="0" fontId="43" fillId="33" borderId="84" xfId="135" applyFont="1" applyFill="1" applyBorder="1" applyAlignment="1">
      <alignment horizontal="center" vertical="center"/>
    </xf>
    <xf numFmtId="0" fontId="64" fillId="38" borderId="14" xfId="135" applyFont="1" applyFill="1" applyBorder="1" applyAlignment="1">
      <alignment horizontal="left" vertical="center" wrapText="1"/>
    </xf>
    <xf numFmtId="0" fontId="64" fillId="38" borderId="2" xfId="135" applyFont="1" applyFill="1" applyBorder="1" applyAlignment="1">
      <alignment horizontal="left" vertical="center" wrapText="1"/>
    </xf>
    <xf numFmtId="0" fontId="64" fillId="38" borderId="17" xfId="135" applyFont="1" applyFill="1" applyBorder="1" applyAlignment="1">
      <alignment horizontal="left" vertical="center" wrapText="1"/>
    </xf>
    <xf numFmtId="0" fontId="43" fillId="26" borderId="14" xfId="135" applyFont="1" applyFill="1" applyBorder="1" applyAlignment="1">
      <alignment horizontal="center" vertical="center"/>
    </xf>
    <xf numFmtId="0" fontId="43" fillId="26" borderId="2" xfId="135" applyFont="1" applyFill="1" applyBorder="1" applyAlignment="1">
      <alignment horizontal="center" vertical="center"/>
    </xf>
    <xf numFmtId="0" fontId="43" fillId="26" borderId="17" xfId="135" applyFont="1" applyFill="1" applyBorder="1" applyAlignment="1">
      <alignment horizontal="center" vertical="center"/>
    </xf>
    <xf numFmtId="0" fontId="51" fillId="33" borderId="83" xfId="135" applyFont="1" applyFill="1" applyBorder="1" applyAlignment="1">
      <alignment horizontal="center" vertical="center"/>
    </xf>
    <xf numFmtId="0" fontId="51" fillId="33" borderId="82" xfId="135" applyFont="1" applyFill="1" applyBorder="1" applyAlignment="1">
      <alignment horizontal="center" vertical="center"/>
    </xf>
    <xf numFmtId="0" fontId="51" fillId="33" borderId="84" xfId="135" applyFont="1" applyFill="1" applyBorder="1" applyAlignment="1">
      <alignment horizontal="center" vertical="center"/>
    </xf>
    <xf numFmtId="0" fontId="52" fillId="38" borderId="14" xfId="135" applyFont="1" applyFill="1" applyBorder="1" applyAlignment="1">
      <alignment horizontal="left" vertical="center" wrapText="1"/>
    </xf>
    <xf numFmtId="0" fontId="52" fillId="38" borderId="2" xfId="135" applyFont="1" applyFill="1" applyBorder="1" applyAlignment="1">
      <alignment horizontal="left" vertical="center" wrapText="1"/>
    </xf>
    <xf numFmtId="0" fontId="52" fillId="38" borderId="17" xfId="135" applyFont="1" applyFill="1" applyBorder="1" applyAlignment="1">
      <alignment horizontal="left" vertical="center" wrapText="1"/>
    </xf>
    <xf numFmtId="0" fontId="51" fillId="26" borderId="14" xfId="135" applyFont="1" applyFill="1" applyBorder="1" applyAlignment="1">
      <alignment horizontal="center" vertical="center"/>
    </xf>
    <xf numFmtId="0" fontId="51" fillId="26" borderId="2" xfId="135" applyFont="1" applyFill="1" applyBorder="1" applyAlignment="1">
      <alignment horizontal="center" vertical="center"/>
    </xf>
    <xf numFmtId="0" fontId="51" fillId="26" borderId="17" xfId="135" applyFont="1" applyFill="1" applyBorder="1" applyAlignment="1">
      <alignment horizontal="center" vertical="center"/>
    </xf>
    <xf numFmtId="194" fontId="43" fillId="0" borderId="73" xfId="81" applyNumberFormat="1" applyFont="1" applyFill="1" applyBorder="1" applyAlignme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333375</xdr:colOff>
      <xdr:row>43</xdr:row>
      <xdr:rowOff>0</xdr:rowOff>
    </xdr:from>
    <xdr:to>
      <xdr:col>1</xdr:col>
      <xdr:colOff>333375</xdr:colOff>
      <xdr:row>43</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pageSetUpPr fitToPage="1"/>
  </sheetPr>
  <dimension ref="A1:Q102"/>
  <sheetViews>
    <sheetView topLeftCell="A22" zoomScaleNormal="100" workbookViewId="0">
      <selection activeCell="G30" sqref="G30"/>
    </sheetView>
  </sheetViews>
  <sheetFormatPr defaultColWidth="13" defaultRowHeight="13.5"/>
  <cols>
    <col min="1" max="1" width="17.75" style="322" customWidth="1"/>
    <col min="2" max="16384" width="13" style="322"/>
  </cols>
  <sheetData>
    <row r="1" spans="1:13">
      <c r="B1" s="323"/>
      <c r="C1" s="323"/>
      <c r="D1" s="323"/>
      <c r="E1" s="323"/>
      <c r="F1" s="323"/>
      <c r="G1" s="323"/>
      <c r="H1" s="323"/>
      <c r="I1" s="323"/>
    </row>
    <row r="2" spans="1:13" s="325" customFormat="1" ht="13.5" customHeight="1">
      <c r="A2" s="665" t="s">
        <v>339</v>
      </c>
      <c r="B2" s="324" t="s">
        <v>300</v>
      </c>
      <c r="C2" s="324" t="s">
        <v>299</v>
      </c>
      <c r="D2" s="667" t="s">
        <v>5</v>
      </c>
      <c r="E2" s="324" t="s">
        <v>190</v>
      </c>
      <c r="F2" s="324" t="s">
        <v>190</v>
      </c>
      <c r="G2" s="324" t="s">
        <v>190</v>
      </c>
      <c r="H2" s="669" t="s">
        <v>6</v>
      </c>
      <c r="I2" s="671" t="s">
        <v>39</v>
      </c>
      <c r="L2" s="326"/>
      <c r="M2" s="327"/>
    </row>
    <row r="3" spans="1:13" s="325" customFormat="1" ht="26.25" customHeight="1" thickBot="1">
      <c r="A3" s="666"/>
      <c r="B3" s="389" t="s">
        <v>367</v>
      </c>
      <c r="C3" s="389" t="s">
        <v>368</v>
      </c>
      <c r="D3" s="668"/>
      <c r="E3" s="389" t="s">
        <v>369</v>
      </c>
      <c r="F3" s="330" t="s">
        <v>286</v>
      </c>
      <c r="G3" s="330" t="s">
        <v>287</v>
      </c>
      <c r="H3" s="670"/>
      <c r="I3" s="672"/>
      <c r="L3" s="331"/>
      <c r="M3" s="327"/>
    </row>
    <row r="4" spans="1:13" ht="15" thickTop="1" thickBot="1">
      <c r="A4" s="332" t="s">
        <v>41</v>
      </c>
      <c r="B4" s="332">
        <f>B19</f>
        <v>17000</v>
      </c>
      <c r="C4" s="332">
        <f>C19</f>
        <v>18000</v>
      </c>
      <c r="D4" s="333">
        <f>SUM(A4:C4)</f>
        <v>35000</v>
      </c>
      <c r="E4" s="332">
        <f>E19</f>
        <v>136000</v>
      </c>
      <c r="F4" s="334">
        <f t="shared" ref="F4:G4" si="0">SUM(F7:F18)</f>
        <v>0</v>
      </c>
      <c r="G4" s="334">
        <f t="shared" si="0"/>
        <v>0</v>
      </c>
      <c r="H4" s="335">
        <f>SUM(E4:G4)</f>
        <v>136000</v>
      </c>
      <c r="I4" s="336">
        <f>SUM(H4,D4)</f>
        <v>171000</v>
      </c>
      <c r="L4" s="337"/>
      <c r="M4" s="337"/>
    </row>
    <row r="5" spans="1:13" s="325" customFormat="1" ht="14.25" thickTop="1">
      <c r="A5" s="338" t="s">
        <v>42</v>
      </c>
      <c r="B5" s="339" t="s">
        <v>44</v>
      </c>
      <c r="C5" s="339" t="s">
        <v>44</v>
      </c>
      <c r="D5" s="340" t="s">
        <v>4</v>
      </c>
      <c r="E5" s="339" t="s">
        <v>43</v>
      </c>
      <c r="F5" s="341" t="s">
        <v>43</v>
      </c>
      <c r="G5" s="341" t="s">
        <v>43</v>
      </c>
      <c r="H5" s="342" t="s">
        <v>4</v>
      </c>
      <c r="I5" s="343" t="s">
        <v>4</v>
      </c>
      <c r="L5" s="326"/>
      <c r="M5" s="326"/>
    </row>
    <row r="6" spans="1:13">
      <c r="A6" s="344"/>
      <c r="B6" s="345"/>
      <c r="C6" s="345"/>
      <c r="D6" s="345"/>
      <c r="E6" s="344"/>
      <c r="F6" s="344"/>
      <c r="G6" s="344"/>
      <c r="H6" s="344"/>
      <c r="I6" s="344"/>
      <c r="L6" s="337"/>
      <c r="M6" s="337"/>
    </row>
    <row r="7" spans="1:13">
      <c r="A7" s="297" t="s">
        <v>45</v>
      </c>
      <c r="B7" s="346">
        <v>17000</v>
      </c>
      <c r="C7" s="346">
        <v>18000</v>
      </c>
      <c r="D7" s="347">
        <f>SUM(B7:C7)</f>
        <v>35000</v>
      </c>
      <c r="E7" s="297">
        <v>36000</v>
      </c>
      <c r="F7" s="348">
        <v>0</v>
      </c>
      <c r="G7" s="297">
        <v>0</v>
      </c>
      <c r="H7" s="335">
        <f t="shared" ref="H7:H19" si="1">SUM(E7:G7)</f>
        <v>36000</v>
      </c>
      <c r="I7" s="267">
        <f t="shared" ref="I7:I19" si="2">SUM(H7,D7)</f>
        <v>71000</v>
      </c>
      <c r="L7" s="337"/>
      <c r="M7" s="337"/>
    </row>
    <row r="8" spans="1:13">
      <c r="A8" s="297" t="s">
        <v>46</v>
      </c>
      <c r="B8" s="346">
        <v>0</v>
      </c>
      <c r="C8" s="346">
        <v>0</v>
      </c>
      <c r="D8" s="347">
        <f t="shared" ref="D8:D17" si="3">SUM(B8:C8)</f>
        <v>0</v>
      </c>
      <c r="E8" s="297">
        <v>0</v>
      </c>
      <c r="F8" s="348">
        <v>0</v>
      </c>
      <c r="G8" s="297">
        <v>0</v>
      </c>
      <c r="H8" s="335">
        <f t="shared" si="1"/>
        <v>0</v>
      </c>
      <c r="I8" s="267">
        <f t="shared" si="2"/>
        <v>0</v>
      </c>
      <c r="L8" s="337"/>
      <c r="M8" s="337"/>
    </row>
    <row r="9" spans="1:13">
      <c r="A9" s="297" t="s">
        <v>47</v>
      </c>
      <c r="B9" s="346">
        <v>0</v>
      </c>
      <c r="C9" s="346">
        <v>0</v>
      </c>
      <c r="D9" s="347">
        <f t="shared" si="3"/>
        <v>0</v>
      </c>
      <c r="E9" s="297">
        <v>0</v>
      </c>
      <c r="F9" s="348">
        <v>0</v>
      </c>
      <c r="G9" s="297">
        <v>0</v>
      </c>
      <c r="H9" s="335">
        <f t="shared" si="1"/>
        <v>0</v>
      </c>
      <c r="I9" s="267">
        <f t="shared" si="2"/>
        <v>0</v>
      </c>
      <c r="L9" s="337"/>
      <c r="M9" s="337"/>
    </row>
    <row r="10" spans="1:13">
      <c r="A10" s="297" t="s">
        <v>48</v>
      </c>
      <c r="B10" s="346">
        <v>0</v>
      </c>
      <c r="C10" s="346">
        <v>0</v>
      </c>
      <c r="D10" s="347">
        <f t="shared" si="3"/>
        <v>0</v>
      </c>
      <c r="E10" s="297">
        <v>100000</v>
      </c>
      <c r="F10" s="348">
        <v>0</v>
      </c>
      <c r="G10" s="297">
        <v>0</v>
      </c>
      <c r="H10" s="335">
        <f t="shared" si="1"/>
        <v>100000</v>
      </c>
      <c r="I10" s="267">
        <f t="shared" si="2"/>
        <v>100000</v>
      </c>
      <c r="L10" s="337"/>
      <c r="M10" s="337"/>
    </row>
    <row r="11" spans="1:13">
      <c r="A11" s="297" t="s">
        <v>49</v>
      </c>
      <c r="B11" s="346">
        <v>0</v>
      </c>
      <c r="C11" s="346">
        <v>0</v>
      </c>
      <c r="D11" s="347">
        <f t="shared" si="3"/>
        <v>0</v>
      </c>
      <c r="E11" s="297">
        <v>0</v>
      </c>
      <c r="F11" s="348">
        <v>0</v>
      </c>
      <c r="G11" s="297">
        <v>0</v>
      </c>
      <c r="H11" s="335">
        <f t="shared" si="1"/>
        <v>0</v>
      </c>
      <c r="I11" s="267">
        <f t="shared" si="2"/>
        <v>0</v>
      </c>
      <c r="L11" s="337"/>
      <c r="M11" s="337"/>
    </row>
    <row r="12" spans="1:13">
      <c r="A12" s="297" t="s">
        <v>50</v>
      </c>
      <c r="B12" s="346">
        <v>0</v>
      </c>
      <c r="C12" s="346">
        <v>0</v>
      </c>
      <c r="D12" s="347">
        <f t="shared" si="3"/>
        <v>0</v>
      </c>
      <c r="E12" s="297">
        <v>0</v>
      </c>
      <c r="F12" s="348">
        <v>0</v>
      </c>
      <c r="G12" s="297">
        <v>0</v>
      </c>
      <c r="H12" s="335">
        <f t="shared" si="1"/>
        <v>0</v>
      </c>
      <c r="I12" s="267">
        <f t="shared" si="2"/>
        <v>0</v>
      </c>
      <c r="L12" s="337"/>
      <c r="M12" s="337"/>
    </row>
    <row r="13" spans="1:13">
      <c r="A13" s="297" t="s">
        <v>51</v>
      </c>
      <c r="B13" s="346">
        <v>0</v>
      </c>
      <c r="C13" s="346">
        <v>0</v>
      </c>
      <c r="D13" s="347">
        <f t="shared" si="3"/>
        <v>0</v>
      </c>
      <c r="E13" s="297">
        <v>0</v>
      </c>
      <c r="F13" s="348">
        <v>0</v>
      </c>
      <c r="G13" s="297">
        <v>0</v>
      </c>
      <c r="H13" s="335">
        <f t="shared" si="1"/>
        <v>0</v>
      </c>
      <c r="I13" s="267">
        <f t="shared" si="2"/>
        <v>0</v>
      </c>
      <c r="L13" s="337"/>
      <c r="M13" s="337"/>
    </row>
    <row r="14" spans="1:13">
      <c r="A14" s="297" t="s">
        <v>168</v>
      </c>
      <c r="B14" s="346">
        <v>0</v>
      </c>
      <c r="C14" s="346">
        <v>0</v>
      </c>
      <c r="D14" s="347">
        <f t="shared" si="3"/>
        <v>0</v>
      </c>
      <c r="E14" s="297">
        <v>0</v>
      </c>
      <c r="F14" s="348">
        <v>0</v>
      </c>
      <c r="G14" s="297">
        <v>0</v>
      </c>
      <c r="H14" s="335">
        <f t="shared" si="1"/>
        <v>0</v>
      </c>
      <c r="I14" s="267">
        <f t="shared" si="2"/>
        <v>0</v>
      </c>
      <c r="L14" s="337"/>
      <c r="M14" s="337"/>
    </row>
    <row r="15" spans="1:13">
      <c r="A15" s="297" t="s">
        <v>52</v>
      </c>
      <c r="B15" s="346">
        <v>0</v>
      </c>
      <c r="C15" s="346">
        <v>0</v>
      </c>
      <c r="D15" s="347">
        <f t="shared" si="3"/>
        <v>0</v>
      </c>
      <c r="E15" s="297">
        <v>0</v>
      </c>
      <c r="F15" s="348">
        <v>0</v>
      </c>
      <c r="G15" s="297">
        <v>0</v>
      </c>
      <c r="H15" s="335">
        <f t="shared" si="1"/>
        <v>0</v>
      </c>
      <c r="I15" s="267">
        <f t="shared" si="2"/>
        <v>0</v>
      </c>
      <c r="L15" s="337"/>
      <c r="M15" s="337"/>
    </row>
    <row r="16" spans="1:13">
      <c r="A16" s="297" t="s">
        <v>54</v>
      </c>
      <c r="B16" s="346">
        <v>0</v>
      </c>
      <c r="C16" s="346">
        <v>0</v>
      </c>
      <c r="D16" s="347">
        <f t="shared" si="3"/>
        <v>0</v>
      </c>
      <c r="E16" s="297">
        <v>0</v>
      </c>
      <c r="F16" s="348">
        <v>0</v>
      </c>
      <c r="G16" s="297">
        <v>0</v>
      </c>
      <c r="H16" s="335">
        <f t="shared" si="1"/>
        <v>0</v>
      </c>
      <c r="I16" s="267">
        <f t="shared" si="2"/>
        <v>0</v>
      </c>
      <c r="L16" s="337"/>
      <c r="M16" s="337"/>
    </row>
    <row r="17" spans="1:15">
      <c r="A17" s="297" t="s">
        <v>169</v>
      </c>
      <c r="B17" s="346">
        <v>0</v>
      </c>
      <c r="C17" s="346">
        <v>0</v>
      </c>
      <c r="D17" s="347">
        <f t="shared" si="3"/>
        <v>0</v>
      </c>
      <c r="E17" s="297">
        <v>0</v>
      </c>
      <c r="F17" s="348">
        <v>0</v>
      </c>
      <c r="G17" s="297">
        <v>0</v>
      </c>
      <c r="H17" s="335">
        <f t="shared" si="1"/>
        <v>0</v>
      </c>
      <c r="I17" s="267">
        <f t="shared" si="2"/>
        <v>0</v>
      </c>
      <c r="L17" s="337"/>
      <c r="M17" s="337"/>
    </row>
    <row r="18" spans="1:15" ht="14.25" thickBot="1">
      <c r="A18" s="349" t="s">
        <v>160</v>
      </c>
      <c r="B18" s="350">
        <v>0</v>
      </c>
      <c r="C18" s="350">
        <v>0</v>
      </c>
      <c r="D18" s="351">
        <f>SUM(B18:C18)</f>
        <v>0</v>
      </c>
      <c r="E18" s="349">
        <v>0</v>
      </c>
      <c r="F18" s="352">
        <v>0</v>
      </c>
      <c r="G18" s="349">
        <v>0</v>
      </c>
      <c r="H18" s="353">
        <f t="shared" si="1"/>
        <v>0</v>
      </c>
      <c r="I18" s="268">
        <f t="shared" si="2"/>
        <v>0</v>
      </c>
      <c r="L18" s="337"/>
      <c r="M18" s="337"/>
    </row>
    <row r="19" spans="1:15" ht="14.25" thickTop="1">
      <c r="A19" s="354" t="s">
        <v>55</v>
      </c>
      <c r="B19" s="354">
        <f>SUM(B7:B18)</f>
        <v>17000</v>
      </c>
      <c r="C19" s="354">
        <f t="shared" ref="C19" si="4">SUM(C7:C18)</f>
        <v>18000</v>
      </c>
      <c r="D19" s="355">
        <f>SUM(B19:C19)</f>
        <v>35000</v>
      </c>
      <c r="E19" s="354">
        <f t="shared" ref="E19:G19" si="5">SUM(E7:E18)</f>
        <v>136000</v>
      </c>
      <c r="F19" s="354">
        <f t="shared" si="5"/>
        <v>0</v>
      </c>
      <c r="G19" s="354">
        <f t="shared" si="5"/>
        <v>0</v>
      </c>
      <c r="H19" s="335">
        <f t="shared" si="1"/>
        <v>136000</v>
      </c>
      <c r="I19" s="356">
        <f t="shared" si="2"/>
        <v>171000</v>
      </c>
      <c r="L19" s="337"/>
      <c r="M19" s="337"/>
    </row>
    <row r="21" spans="1:15">
      <c r="B21" s="323"/>
      <c r="C21" s="390" t="s">
        <v>383</v>
      </c>
      <c r="D21" s="323"/>
      <c r="E21" s="390" t="s">
        <v>383</v>
      </c>
      <c r="F21" s="390" t="s">
        <v>383</v>
      </c>
      <c r="G21" s="390" t="s">
        <v>383</v>
      </c>
      <c r="H21" s="323"/>
      <c r="I21" s="323"/>
      <c r="J21" s="323"/>
      <c r="K21" s="323"/>
      <c r="L21" s="323"/>
    </row>
    <row r="22" spans="1:15" s="325" customFormat="1" ht="13.5" customHeight="1">
      <c r="A22" s="665" t="s">
        <v>360</v>
      </c>
      <c r="B22" s="324" t="s">
        <v>370</v>
      </c>
      <c r="C22" s="324" t="s">
        <v>371</v>
      </c>
      <c r="D22" s="667" t="s">
        <v>5</v>
      </c>
      <c r="E22" s="324" t="s">
        <v>406</v>
      </c>
      <c r="F22" s="324" t="s">
        <v>313</v>
      </c>
      <c r="G22" s="324" t="s">
        <v>313</v>
      </c>
      <c r="H22" s="324" t="s">
        <v>190</v>
      </c>
      <c r="I22" s="324" t="s">
        <v>190</v>
      </c>
      <c r="J22" s="669" t="s">
        <v>6</v>
      </c>
      <c r="K22" s="671" t="s">
        <v>39</v>
      </c>
      <c r="N22" s="326"/>
      <c r="O22" s="327"/>
    </row>
    <row r="23" spans="1:15" s="325" customFormat="1" ht="26.25" customHeight="1" thickBot="1">
      <c r="A23" s="666"/>
      <c r="B23" s="389"/>
      <c r="C23" s="328" t="s">
        <v>372</v>
      </c>
      <c r="D23" s="668"/>
      <c r="E23" s="389" t="s">
        <v>373</v>
      </c>
      <c r="F23" s="328" t="s">
        <v>393</v>
      </c>
      <c r="G23" s="328" t="s">
        <v>394</v>
      </c>
      <c r="H23" s="330" t="s">
        <v>286</v>
      </c>
      <c r="I23" s="330" t="s">
        <v>287</v>
      </c>
      <c r="J23" s="670"/>
      <c r="K23" s="672"/>
      <c r="N23" s="331"/>
      <c r="O23" s="327"/>
    </row>
    <row r="24" spans="1:15" ht="15" thickTop="1" thickBot="1">
      <c r="A24" s="332" t="s">
        <v>41</v>
      </c>
      <c r="B24" s="332">
        <f>B39</f>
        <v>30000</v>
      </c>
      <c r="C24" s="332">
        <f>C39</f>
        <v>315000</v>
      </c>
      <c r="D24" s="333">
        <f>SUM(A24:C24)</f>
        <v>345000</v>
      </c>
      <c r="E24" s="332">
        <f>E39</f>
        <v>10000</v>
      </c>
      <c r="F24" s="640">
        <f t="shared" ref="F24" si="6">F39</f>
        <v>770000</v>
      </c>
      <c r="G24" s="640">
        <f t="shared" ref="G24" si="7">G39</f>
        <v>180000</v>
      </c>
      <c r="H24" s="334">
        <f t="shared" ref="H24:I24" si="8">SUM(H27:H38)</f>
        <v>0</v>
      </c>
      <c r="I24" s="334">
        <f t="shared" si="8"/>
        <v>0</v>
      </c>
      <c r="J24" s="642">
        <f>SUM(E24:I24)</f>
        <v>960000</v>
      </c>
      <c r="K24" s="643">
        <f>SUM(J24,D24)</f>
        <v>1305000</v>
      </c>
      <c r="N24" s="337"/>
      <c r="O24" s="337"/>
    </row>
    <row r="25" spans="1:15" s="325" customFormat="1" ht="14.25" thickTop="1">
      <c r="A25" s="338" t="s">
        <v>42</v>
      </c>
      <c r="B25" s="339" t="s">
        <v>44</v>
      </c>
      <c r="C25" s="339" t="s">
        <v>44</v>
      </c>
      <c r="D25" s="340" t="s">
        <v>4</v>
      </c>
      <c r="E25" s="339" t="s">
        <v>43</v>
      </c>
      <c r="F25" s="339" t="s">
        <v>43</v>
      </c>
      <c r="G25" s="339" t="s">
        <v>43</v>
      </c>
      <c r="H25" s="341" t="s">
        <v>43</v>
      </c>
      <c r="I25" s="341" t="s">
        <v>43</v>
      </c>
      <c r="J25" s="342" t="s">
        <v>4</v>
      </c>
      <c r="K25" s="343" t="s">
        <v>4</v>
      </c>
      <c r="N25" s="326"/>
      <c r="O25" s="326"/>
    </row>
    <row r="26" spans="1:15">
      <c r="A26" s="344"/>
      <c r="B26" s="345"/>
      <c r="C26" s="345"/>
      <c r="D26" s="345"/>
      <c r="E26" s="344"/>
      <c r="F26" s="344"/>
      <c r="G26" s="344"/>
      <c r="H26" s="344"/>
      <c r="I26" s="344"/>
      <c r="J26" s="344"/>
      <c r="K26" s="344"/>
      <c r="N26" s="337"/>
      <c r="O26" s="337"/>
    </row>
    <row r="27" spans="1:15">
      <c r="A27" s="297" t="s">
        <v>45</v>
      </c>
      <c r="B27" s="346">
        <v>20000</v>
      </c>
      <c r="C27" s="346">
        <v>200000</v>
      </c>
      <c r="D27" s="347">
        <f>SUM(B27:C27)</f>
        <v>220000</v>
      </c>
      <c r="E27" s="297">
        <v>0</v>
      </c>
      <c r="F27" s="639">
        <v>560000</v>
      </c>
      <c r="G27" s="639">
        <v>80000</v>
      </c>
      <c r="H27" s="348">
        <v>0</v>
      </c>
      <c r="I27" s="297">
        <v>0</v>
      </c>
      <c r="J27" s="642">
        <f>SUM(E27:I27)</f>
        <v>640000</v>
      </c>
      <c r="K27" s="644">
        <f t="shared" ref="K27:K38" si="9">SUM(J27,D27)</f>
        <v>860000</v>
      </c>
      <c r="N27" s="337"/>
      <c r="O27" s="337"/>
    </row>
    <row r="28" spans="1:15">
      <c r="A28" s="297" t="s">
        <v>46</v>
      </c>
      <c r="B28" s="346">
        <v>0</v>
      </c>
      <c r="C28" s="346">
        <v>85000</v>
      </c>
      <c r="D28" s="347">
        <f>SUM(B28:C28)</f>
        <v>85000</v>
      </c>
      <c r="E28" s="297">
        <v>0</v>
      </c>
      <c r="F28" s="297">
        <v>0</v>
      </c>
      <c r="G28" s="639">
        <v>0</v>
      </c>
      <c r="H28" s="348">
        <v>0</v>
      </c>
      <c r="I28" s="297">
        <v>0</v>
      </c>
      <c r="J28" s="642">
        <f>SUM(E28:I28)</f>
        <v>0</v>
      </c>
      <c r="K28" s="644">
        <f t="shared" si="9"/>
        <v>85000</v>
      </c>
      <c r="N28" s="337"/>
      <c r="O28" s="337"/>
    </row>
    <row r="29" spans="1:15">
      <c r="A29" s="297" t="s">
        <v>47</v>
      </c>
      <c r="B29" s="346"/>
      <c r="C29" s="346">
        <v>0</v>
      </c>
      <c r="D29" s="347">
        <f t="shared" ref="D29:D37" si="10">SUM(B29:C29)</f>
        <v>0</v>
      </c>
      <c r="E29" s="297">
        <v>0</v>
      </c>
      <c r="F29" s="639">
        <v>50000</v>
      </c>
      <c r="G29" s="297">
        <v>0</v>
      </c>
      <c r="H29" s="348">
        <v>0</v>
      </c>
      <c r="I29" s="297">
        <v>0</v>
      </c>
      <c r="J29" s="642">
        <f t="shared" ref="J29:J37" si="11">SUM(E29:I29)</f>
        <v>50000</v>
      </c>
      <c r="K29" s="644">
        <f t="shared" si="9"/>
        <v>50000</v>
      </c>
      <c r="N29" s="337"/>
      <c r="O29" s="337"/>
    </row>
    <row r="30" spans="1:15">
      <c r="A30" s="297" t="s">
        <v>48</v>
      </c>
      <c r="B30" s="346">
        <v>0</v>
      </c>
      <c r="C30" s="346">
        <v>0</v>
      </c>
      <c r="D30" s="347">
        <f t="shared" si="10"/>
        <v>0</v>
      </c>
      <c r="E30" s="297">
        <v>10000</v>
      </c>
      <c r="F30" s="639">
        <v>50000</v>
      </c>
      <c r="G30" s="297">
        <v>0</v>
      </c>
      <c r="H30" s="348">
        <v>0</v>
      </c>
      <c r="I30" s="297">
        <v>0</v>
      </c>
      <c r="J30" s="642">
        <f t="shared" si="11"/>
        <v>60000</v>
      </c>
      <c r="K30" s="644">
        <f t="shared" si="9"/>
        <v>60000</v>
      </c>
      <c r="N30" s="337"/>
      <c r="O30" s="337"/>
    </row>
    <row r="31" spans="1:15">
      <c r="A31" s="297" t="s">
        <v>49</v>
      </c>
      <c r="B31" s="346">
        <v>10000</v>
      </c>
      <c r="C31" s="346">
        <v>30000</v>
      </c>
      <c r="D31" s="347">
        <f t="shared" si="10"/>
        <v>40000</v>
      </c>
      <c r="E31" s="297">
        <v>0</v>
      </c>
      <c r="F31" s="297">
        <v>100000</v>
      </c>
      <c r="G31" s="297">
        <v>0</v>
      </c>
      <c r="H31" s="348">
        <v>0</v>
      </c>
      <c r="I31" s="297">
        <v>0</v>
      </c>
      <c r="J31" s="335">
        <f t="shared" si="11"/>
        <v>100000</v>
      </c>
      <c r="K31" s="267">
        <f t="shared" si="9"/>
        <v>140000</v>
      </c>
      <c r="N31" s="337"/>
      <c r="O31" s="337"/>
    </row>
    <row r="32" spans="1:15">
      <c r="A32" s="297" t="s">
        <v>50</v>
      </c>
      <c r="B32" s="346">
        <v>0</v>
      </c>
      <c r="C32" s="346">
        <v>0</v>
      </c>
      <c r="D32" s="347">
        <f t="shared" si="10"/>
        <v>0</v>
      </c>
      <c r="E32" s="297">
        <v>0</v>
      </c>
      <c r="F32" s="297">
        <v>0</v>
      </c>
      <c r="G32" s="297">
        <v>0</v>
      </c>
      <c r="H32" s="348">
        <v>0</v>
      </c>
      <c r="I32" s="297">
        <v>0</v>
      </c>
      <c r="J32" s="335">
        <f t="shared" si="11"/>
        <v>0</v>
      </c>
      <c r="K32" s="267">
        <f t="shared" si="9"/>
        <v>0</v>
      </c>
      <c r="N32" s="337"/>
      <c r="O32" s="337"/>
    </row>
    <row r="33" spans="1:15">
      <c r="A33" s="297" t="s">
        <v>51</v>
      </c>
      <c r="B33" s="346">
        <v>0</v>
      </c>
      <c r="C33" s="346">
        <v>0</v>
      </c>
      <c r="D33" s="347">
        <f t="shared" si="10"/>
        <v>0</v>
      </c>
      <c r="E33" s="297">
        <v>0</v>
      </c>
      <c r="F33" s="297">
        <v>0</v>
      </c>
      <c r="G33" s="639">
        <v>100000</v>
      </c>
      <c r="H33" s="348">
        <v>0</v>
      </c>
      <c r="I33" s="297">
        <v>0</v>
      </c>
      <c r="J33" s="642">
        <f t="shared" si="11"/>
        <v>100000</v>
      </c>
      <c r="K33" s="644">
        <f t="shared" si="9"/>
        <v>100000</v>
      </c>
      <c r="N33" s="337"/>
      <c r="O33" s="337"/>
    </row>
    <row r="34" spans="1:15">
      <c r="A34" s="297" t="s">
        <v>168</v>
      </c>
      <c r="B34" s="346">
        <v>0</v>
      </c>
      <c r="C34" s="346">
        <v>0</v>
      </c>
      <c r="D34" s="347">
        <f t="shared" si="10"/>
        <v>0</v>
      </c>
      <c r="E34" s="297">
        <v>0</v>
      </c>
      <c r="F34" s="297">
        <v>0</v>
      </c>
      <c r="G34" s="297">
        <v>0</v>
      </c>
      <c r="H34" s="348">
        <v>0</v>
      </c>
      <c r="I34" s="297">
        <v>0</v>
      </c>
      <c r="J34" s="335">
        <f t="shared" si="11"/>
        <v>0</v>
      </c>
      <c r="K34" s="267">
        <f t="shared" si="9"/>
        <v>0</v>
      </c>
      <c r="N34" s="337"/>
      <c r="O34" s="337"/>
    </row>
    <row r="35" spans="1:15">
      <c r="A35" s="297" t="s">
        <v>52</v>
      </c>
      <c r="B35" s="346">
        <v>0</v>
      </c>
      <c r="C35" s="346">
        <v>0</v>
      </c>
      <c r="D35" s="347">
        <f t="shared" si="10"/>
        <v>0</v>
      </c>
      <c r="E35" s="297">
        <v>0</v>
      </c>
      <c r="F35" s="639">
        <v>10000</v>
      </c>
      <c r="G35" s="297">
        <v>0</v>
      </c>
      <c r="H35" s="348">
        <v>0</v>
      </c>
      <c r="I35" s="297">
        <v>0</v>
      </c>
      <c r="J35" s="642">
        <f t="shared" si="11"/>
        <v>10000</v>
      </c>
      <c r="K35" s="644">
        <f t="shared" si="9"/>
        <v>10000</v>
      </c>
      <c r="N35" s="337"/>
      <c r="O35" s="337"/>
    </row>
    <row r="36" spans="1:15">
      <c r="A36" s="297" t="s">
        <v>54</v>
      </c>
      <c r="B36" s="346">
        <v>0</v>
      </c>
      <c r="C36" s="346">
        <v>0</v>
      </c>
      <c r="D36" s="347">
        <f t="shared" si="10"/>
        <v>0</v>
      </c>
      <c r="E36" s="297">
        <v>0</v>
      </c>
      <c r="F36" s="297">
        <v>0</v>
      </c>
      <c r="G36" s="297">
        <v>0</v>
      </c>
      <c r="H36" s="348">
        <v>0</v>
      </c>
      <c r="I36" s="297">
        <v>0</v>
      </c>
      <c r="J36" s="335">
        <f t="shared" si="11"/>
        <v>0</v>
      </c>
      <c r="K36" s="267">
        <f t="shared" si="9"/>
        <v>0</v>
      </c>
      <c r="N36" s="337"/>
      <c r="O36" s="337"/>
    </row>
    <row r="37" spans="1:15">
      <c r="A37" s="297" t="s">
        <v>169</v>
      </c>
      <c r="B37" s="346">
        <v>0</v>
      </c>
      <c r="C37" s="346">
        <v>0</v>
      </c>
      <c r="D37" s="347">
        <f t="shared" si="10"/>
        <v>0</v>
      </c>
      <c r="E37" s="297">
        <v>0</v>
      </c>
      <c r="F37" s="297">
        <v>0</v>
      </c>
      <c r="G37" s="297">
        <v>0</v>
      </c>
      <c r="H37" s="348">
        <v>0</v>
      </c>
      <c r="I37" s="297">
        <v>0</v>
      </c>
      <c r="J37" s="335">
        <f t="shared" si="11"/>
        <v>0</v>
      </c>
      <c r="K37" s="267">
        <f t="shared" si="9"/>
        <v>0</v>
      </c>
      <c r="N37" s="337"/>
      <c r="O37" s="337"/>
    </row>
    <row r="38" spans="1:15" ht="14.25" thickBot="1">
      <c r="A38" s="349" t="s">
        <v>160</v>
      </c>
      <c r="B38" s="350">
        <v>0</v>
      </c>
      <c r="C38" s="350">
        <v>0</v>
      </c>
      <c r="D38" s="351">
        <f>SUM(B38:C38)</f>
        <v>0</v>
      </c>
      <c r="E38" s="349">
        <v>0</v>
      </c>
      <c r="F38" s="349">
        <v>0</v>
      </c>
      <c r="G38" s="349">
        <v>0</v>
      </c>
      <c r="H38" s="352">
        <v>0</v>
      </c>
      <c r="I38" s="349">
        <v>0</v>
      </c>
      <c r="J38" s="353">
        <f>SUM(E38:I38)</f>
        <v>0</v>
      </c>
      <c r="K38" s="268">
        <f t="shared" si="9"/>
        <v>0</v>
      </c>
      <c r="N38" s="337"/>
      <c r="O38" s="337"/>
    </row>
    <row r="39" spans="1:15" ht="14.25" thickTop="1">
      <c r="A39" s="354" t="s">
        <v>55</v>
      </c>
      <c r="B39" s="354">
        <f>SUM(B27:B38)</f>
        <v>30000</v>
      </c>
      <c r="C39" s="354">
        <f>SUM(C27:C38)</f>
        <v>315000</v>
      </c>
      <c r="D39" s="355">
        <f>SUM(B39:C39)</f>
        <v>345000</v>
      </c>
      <c r="E39" s="354">
        <f t="shared" ref="E39:I39" si="12">SUM(E27:E38)</f>
        <v>10000</v>
      </c>
      <c r="F39" s="641">
        <f t="shared" ref="F39" si="13">SUM(F27:F38)</f>
        <v>770000</v>
      </c>
      <c r="G39" s="641">
        <f t="shared" ref="G39" si="14">SUM(G27:G38)</f>
        <v>180000</v>
      </c>
      <c r="H39" s="354">
        <f t="shared" si="12"/>
        <v>0</v>
      </c>
      <c r="I39" s="354">
        <f t="shared" si="12"/>
        <v>0</v>
      </c>
      <c r="J39" s="642">
        <f>SUM(E39:I39)</f>
        <v>960000</v>
      </c>
      <c r="K39" s="645">
        <f>SUM(J39,D39)</f>
        <v>1305000</v>
      </c>
      <c r="N39" s="337"/>
      <c r="O39" s="337"/>
    </row>
    <row r="41" spans="1:15">
      <c r="B41" s="323"/>
      <c r="C41" s="323"/>
      <c r="D41" s="323"/>
      <c r="E41" s="323"/>
      <c r="F41" s="323"/>
      <c r="G41" s="323"/>
      <c r="H41" s="323"/>
      <c r="I41" s="323"/>
    </row>
    <row r="42" spans="1:15" s="325" customFormat="1" ht="13.5" customHeight="1">
      <c r="A42" s="665" t="s">
        <v>340</v>
      </c>
      <c r="B42" s="324"/>
      <c r="C42" s="667" t="s">
        <v>5</v>
      </c>
      <c r="D42" s="324" t="s">
        <v>375</v>
      </c>
      <c r="E42" s="324" t="s">
        <v>376</v>
      </c>
      <c r="F42" s="324" t="s">
        <v>395</v>
      </c>
      <c r="G42" s="324" t="s">
        <v>190</v>
      </c>
      <c r="H42" s="324" t="s">
        <v>190</v>
      </c>
      <c r="I42" s="324" t="s">
        <v>190</v>
      </c>
      <c r="J42" s="669" t="s">
        <v>6</v>
      </c>
      <c r="K42" s="671" t="s">
        <v>39</v>
      </c>
      <c r="N42" s="326"/>
      <c r="O42" s="327"/>
    </row>
    <row r="43" spans="1:15" s="325" customFormat="1" ht="26.25" customHeight="1" thickBot="1">
      <c r="A43" s="666"/>
      <c r="B43" s="389"/>
      <c r="C43" s="668"/>
      <c r="D43" s="389"/>
      <c r="E43" s="364" t="s">
        <v>377</v>
      </c>
      <c r="F43" s="364" t="s">
        <v>396</v>
      </c>
      <c r="G43" s="328" t="s">
        <v>374</v>
      </c>
      <c r="H43" s="330" t="s">
        <v>286</v>
      </c>
      <c r="I43" s="330" t="s">
        <v>287</v>
      </c>
      <c r="J43" s="670"/>
      <c r="K43" s="672"/>
      <c r="N43" s="331"/>
      <c r="O43" s="327"/>
    </row>
    <row r="44" spans="1:15" ht="15" thickTop="1" thickBot="1">
      <c r="A44" s="332" t="s">
        <v>41</v>
      </c>
      <c r="B44" s="332">
        <v>0</v>
      </c>
      <c r="C44" s="333">
        <f>SUM(A44:B44)</f>
        <v>0</v>
      </c>
      <c r="D44" s="332">
        <f>D59</f>
        <v>450000</v>
      </c>
      <c r="E44" s="332">
        <f>E59</f>
        <v>107000</v>
      </c>
      <c r="F44" s="332">
        <f>F59</f>
        <v>19000</v>
      </c>
      <c r="G44" s="332">
        <f>G59</f>
        <v>0</v>
      </c>
      <c r="H44" s="334">
        <f t="shared" ref="H44:I44" si="15">SUM(H47:H58)</f>
        <v>0</v>
      </c>
      <c r="I44" s="334">
        <f t="shared" si="15"/>
        <v>0</v>
      </c>
      <c r="J44" s="335">
        <f>SUM(D44:I44)</f>
        <v>576000</v>
      </c>
      <c r="K44" s="336">
        <f>SUM(J44,C44)</f>
        <v>576000</v>
      </c>
      <c r="N44" s="337"/>
      <c r="O44" s="337"/>
    </row>
    <row r="45" spans="1:15" s="325" customFormat="1" ht="14.25" thickTop="1">
      <c r="A45" s="338" t="s">
        <v>42</v>
      </c>
      <c r="B45" s="339" t="s">
        <v>44</v>
      </c>
      <c r="C45" s="340" t="s">
        <v>4</v>
      </c>
      <c r="D45" s="339" t="s">
        <v>43</v>
      </c>
      <c r="E45" s="339" t="s">
        <v>43</v>
      </c>
      <c r="F45" s="339" t="s">
        <v>43</v>
      </c>
      <c r="G45" s="339" t="s">
        <v>43</v>
      </c>
      <c r="H45" s="341" t="s">
        <v>43</v>
      </c>
      <c r="I45" s="341" t="s">
        <v>43</v>
      </c>
      <c r="J45" s="342" t="s">
        <v>4</v>
      </c>
      <c r="K45" s="343" t="s">
        <v>4</v>
      </c>
      <c r="N45" s="326"/>
      <c r="O45" s="326"/>
    </row>
    <row r="46" spans="1:15">
      <c r="A46" s="344"/>
      <c r="B46" s="345"/>
      <c r="C46" s="345"/>
      <c r="D46" s="345"/>
      <c r="E46" s="345"/>
      <c r="F46" s="345"/>
      <c r="G46" s="344"/>
      <c r="H46" s="344"/>
      <c r="I46" s="344"/>
      <c r="J46" s="344"/>
      <c r="K46" s="344"/>
      <c r="N46" s="337"/>
      <c r="O46" s="337"/>
    </row>
    <row r="47" spans="1:15">
      <c r="A47" s="297" t="s">
        <v>45</v>
      </c>
      <c r="B47" s="346">
        <v>0</v>
      </c>
      <c r="C47" s="347">
        <f t="shared" ref="C47:C59" si="16">SUM(A47:B47)</f>
        <v>0</v>
      </c>
      <c r="D47" s="346">
        <v>210000</v>
      </c>
      <c r="E47" s="346">
        <v>50000</v>
      </c>
      <c r="F47" s="346">
        <v>19000</v>
      </c>
      <c r="G47" s="297">
        <v>0</v>
      </c>
      <c r="H47" s="348">
        <v>0</v>
      </c>
      <c r="I47" s="297">
        <v>0</v>
      </c>
      <c r="J47" s="335">
        <f t="shared" ref="J47:J57" si="17">SUM(D47:I47)</f>
        <v>279000</v>
      </c>
      <c r="K47" s="267">
        <f t="shared" ref="K47:K59" si="18">SUM(J47,C47)</f>
        <v>279000</v>
      </c>
      <c r="N47" s="337"/>
      <c r="O47" s="337"/>
    </row>
    <row r="48" spans="1:15">
      <c r="A48" s="297" t="s">
        <v>46</v>
      </c>
      <c r="B48" s="346">
        <v>0</v>
      </c>
      <c r="C48" s="347">
        <f t="shared" si="16"/>
        <v>0</v>
      </c>
      <c r="D48" s="346">
        <v>50000</v>
      </c>
      <c r="E48" s="346">
        <v>50000</v>
      </c>
      <c r="F48" s="346">
        <v>0</v>
      </c>
      <c r="G48" s="297">
        <v>0</v>
      </c>
      <c r="H48" s="348">
        <v>0</v>
      </c>
      <c r="I48" s="297">
        <v>0</v>
      </c>
      <c r="J48" s="335">
        <f t="shared" si="17"/>
        <v>100000</v>
      </c>
      <c r="K48" s="267">
        <f t="shared" si="18"/>
        <v>100000</v>
      </c>
      <c r="N48" s="337"/>
      <c r="O48" s="337"/>
    </row>
    <row r="49" spans="1:17">
      <c r="A49" s="297" t="s">
        <v>47</v>
      </c>
      <c r="B49" s="346">
        <v>0</v>
      </c>
      <c r="C49" s="347">
        <f t="shared" si="16"/>
        <v>0</v>
      </c>
      <c r="D49" s="346">
        <v>0</v>
      </c>
      <c r="E49" s="346">
        <v>0</v>
      </c>
      <c r="F49" s="346">
        <v>0</v>
      </c>
      <c r="G49" s="297">
        <v>0</v>
      </c>
      <c r="H49" s="348">
        <v>0</v>
      </c>
      <c r="I49" s="297">
        <v>0</v>
      </c>
      <c r="J49" s="335">
        <f t="shared" si="17"/>
        <v>0</v>
      </c>
      <c r="K49" s="267">
        <f t="shared" si="18"/>
        <v>0</v>
      </c>
      <c r="N49" s="337"/>
      <c r="O49" s="337"/>
    </row>
    <row r="50" spans="1:17">
      <c r="A50" s="297" t="s">
        <v>48</v>
      </c>
      <c r="B50" s="346">
        <v>0</v>
      </c>
      <c r="C50" s="347">
        <f t="shared" si="16"/>
        <v>0</v>
      </c>
      <c r="D50" s="346">
        <v>13000</v>
      </c>
      <c r="E50" s="346">
        <v>0</v>
      </c>
      <c r="F50" s="346">
        <v>0</v>
      </c>
      <c r="G50" s="297">
        <v>0</v>
      </c>
      <c r="H50" s="348">
        <v>0</v>
      </c>
      <c r="I50" s="297">
        <v>0</v>
      </c>
      <c r="J50" s="335">
        <f t="shared" si="17"/>
        <v>13000</v>
      </c>
      <c r="K50" s="267">
        <f t="shared" si="18"/>
        <v>13000</v>
      </c>
      <c r="N50" s="337"/>
      <c r="O50" s="337"/>
    </row>
    <row r="51" spans="1:17">
      <c r="A51" s="297" t="s">
        <v>49</v>
      </c>
      <c r="B51" s="346">
        <v>0</v>
      </c>
      <c r="C51" s="347">
        <f t="shared" si="16"/>
        <v>0</v>
      </c>
      <c r="D51" s="346">
        <v>0</v>
      </c>
      <c r="E51" s="346">
        <v>0</v>
      </c>
      <c r="F51" s="346">
        <v>0</v>
      </c>
      <c r="G51" s="297">
        <v>0</v>
      </c>
      <c r="H51" s="348">
        <v>0</v>
      </c>
      <c r="I51" s="297">
        <v>0</v>
      </c>
      <c r="J51" s="335">
        <f t="shared" si="17"/>
        <v>0</v>
      </c>
      <c r="K51" s="267">
        <f t="shared" si="18"/>
        <v>0</v>
      </c>
      <c r="N51" s="337"/>
      <c r="O51" s="337"/>
    </row>
    <row r="52" spans="1:17">
      <c r="A52" s="297" t="s">
        <v>50</v>
      </c>
      <c r="B52" s="346">
        <v>0</v>
      </c>
      <c r="C52" s="347">
        <f t="shared" si="16"/>
        <v>0</v>
      </c>
      <c r="D52" s="346">
        <v>0</v>
      </c>
      <c r="E52" s="346">
        <v>0</v>
      </c>
      <c r="F52" s="346">
        <v>0</v>
      </c>
      <c r="G52" s="297">
        <v>0</v>
      </c>
      <c r="H52" s="348">
        <v>0</v>
      </c>
      <c r="I52" s="297">
        <v>0</v>
      </c>
      <c r="J52" s="335">
        <f t="shared" si="17"/>
        <v>0</v>
      </c>
      <c r="K52" s="267">
        <f t="shared" si="18"/>
        <v>0</v>
      </c>
      <c r="N52" s="337"/>
      <c r="O52" s="337"/>
    </row>
    <row r="53" spans="1:17">
      <c r="A53" s="297" t="s">
        <v>51</v>
      </c>
      <c r="B53" s="346">
        <v>0</v>
      </c>
      <c r="C53" s="347">
        <f t="shared" si="16"/>
        <v>0</v>
      </c>
      <c r="D53" s="346">
        <v>160000</v>
      </c>
      <c r="E53" s="346">
        <v>0</v>
      </c>
      <c r="F53" s="346">
        <v>0</v>
      </c>
      <c r="G53" s="297">
        <v>0</v>
      </c>
      <c r="H53" s="348">
        <v>0</v>
      </c>
      <c r="I53" s="297">
        <v>0</v>
      </c>
      <c r="J53" s="335">
        <f t="shared" si="17"/>
        <v>160000</v>
      </c>
      <c r="K53" s="267">
        <f t="shared" si="18"/>
        <v>160000</v>
      </c>
      <c r="N53" s="337"/>
      <c r="O53" s="337"/>
    </row>
    <row r="54" spans="1:17">
      <c r="A54" s="297" t="s">
        <v>168</v>
      </c>
      <c r="B54" s="346">
        <v>0</v>
      </c>
      <c r="C54" s="347">
        <f t="shared" si="16"/>
        <v>0</v>
      </c>
      <c r="D54" s="346">
        <v>0</v>
      </c>
      <c r="E54" s="346">
        <v>0</v>
      </c>
      <c r="F54" s="346">
        <v>0</v>
      </c>
      <c r="G54" s="297">
        <v>0</v>
      </c>
      <c r="H54" s="348">
        <v>0</v>
      </c>
      <c r="I54" s="297">
        <v>0</v>
      </c>
      <c r="J54" s="335">
        <f t="shared" si="17"/>
        <v>0</v>
      </c>
      <c r="K54" s="267">
        <f t="shared" si="18"/>
        <v>0</v>
      </c>
      <c r="N54" s="337"/>
      <c r="O54" s="337"/>
    </row>
    <row r="55" spans="1:17">
      <c r="A55" s="297" t="s">
        <v>52</v>
      </c>
      <c r="B55" s="346">
        <v>0</v>
      </c>
      <c r="C55" s="347">
        <f t="shared" si="16"/>
        <v>0</v>
      </c>
      <c r="D55" s="346">
        <v>0</v>
      </c>
      <c r="E55" s="346">
        <v>0</v>
      </c>
      <c r="F55" s="346">
        <v>0</v>
      </c>
      <c r="G55" s="297">
        <v>0</v>
      </c>
      <c r="H55" s="348">
        <v>0</v>
      </c>
      <c r="I55" s="297">
        <v>0</v>
      </c>
      <c r="J55" s="335">
        <f t="shared" si="17"/>
        <v>0</v>
      </c>
      <c r="K55" s="267">
        <f t="shared" si="18"/>
        <v>0</v>
      </c>
      <c r="N55" s="337"/>
      <c r="O55" s="337"/>
    </row>
    <row r="56" spans="1:17">
      <c r="A56" s="297" t="s">
        <v>54</v>
      </c>
      <c r="B56" s="346">
        <v>0</v>
      </c>
      <c r="C56" s="347">
        <f t="shared" si="16"/>
        <v>0</v>
      </c>
      <c r="D56" s="346">
        <v>0</v>
      </c>
      <c r="E56" s="346">
        <v>7000</v>
      </c>
      <c r="F56" s="346">
        <v>0</v>
      </c>
      <c r="G56" s="297">
        <v>0</v>
      </c>
      <c r="H56" s="348">
        <v>0</v>
      </c>
      <c r="I56" s="297">
        <v>0</v>
      </c>
      <c r="J56" s="335">
        <f t="shared" si="17"/>
        <v>7000</v>
      </c>
      <c r="K56" s="267">
        <f t="shared" si="18"/>
        <v>7000</v>
      </c>
      <c r="N56" s="337"/>
      <c r="O56" s="337"/>
    </row>
    <row r="57" spans="1:17">
      <c r="A57" s="297" t="s">
        <v>169</v>
      </c>
      <c r="B57" s="346">
        <v>0</v>
      </c>
      <c r="C57" s="347">
        <f t="shared" si="16"/>
        <v>0</v>
      </c>
      <c r="D57" s="346">
        <v>0</v>
      </c>
      <c r="E57" s="346">
        <v>0</v>
      </c>
      <c r="F57" s="346">
        <v>0</v>
      </c>
      <c r="G57" s="297">
        <v>0</v>
      </c>
      <c r="H57" s="348">
        <v>0</v>
      </c>
      <c r="I57" s="297">
        <v>0</v>
      </c>
      <c r="J57" s="335">
        <f t="shared" si="17"/>
        <v>0</v>
      </c>
      <c r="K57" s="267">
        <f t="shared" si="18"/>
        <v>0</v>
      </c>
      <c r="N57" s="337"/>
      <c r="O57" s="337"/>
    </row>
    <row r="58" spans="1:17" ht="14.25" thickBot="1">
      <c r="A58" s="349" t="s">
        <v>160</v>
      </c>
      <c r="B58" s="350">
        <v>0</v>
      </c>
      <c r="C58" s="351">
        <f t="shared" si="16"/>
        <v>0</v>
      </c>
      <c r="D58" s="350">
        <v>17000</v>
      </c>
      <c r="E58" s="350">
        <v>0</v>
      </c>
      <c r="F58" s="350">
        <v>0</v>
      </c>
      <c r="G58" s="349">
        <v>0</v>
      </c>
      <c r="H58" s="352">
        <v>0</v>
      </c>
      <c r="I58" s="349">
        <v>0</v>
      </c>
      <c r="J58" s="353">
        <f>SUM(D58:I58)</f>
        <v>17000</v>
      </c>
      <c r="K58" s="268">
        <f t="shared" si="18"/>
        <v>17000</v>
      </c>
      <c r="N58" s="337"/>
      <c r="O58" s="337"/>
    </row>
    <row r="59" spans="1:17" ht="14.25" thickTop="1">
      <c r="A59" s="354" t="s">
        <v>55</v>
      </c>
      <c r="B59" s="354">
        <f>SUM(B47:B58)</f>
        <v>0</v>
      </c>
      <c r="C59" s="355">
        <f t="shared" si="16"/>
        <v>0</v>
      </c>
      <c r="D59" s="354">
        <f t="shared" ref="D59:F59" si="19">SUM(D47:D58)</f>
        <v>450000</v>
      </c>
      <c r="E59" s="354">
        <f t="shared" si="19"/>
        <v>107000</v>
      </c>
      <c r="F59" s="354">
        <f t="shared" si="19"/>
        <v>19000</v>
      </c>
      <c r="G59" s="354">
        <f t="shared" ref="G59:I59" si="20">SUM(G47:G58)</f>
        <v>0</v>
      </c>
      <c r="H59" s="354">
        <f t="shared" si="20"/>
        <v>0</v>
      </c>
      <c r="I59" s="354">
        <f t="shared" si="20"/>
        <v>0</v>
      </c>
      <c r="J59" s="335">
        <f>SUM(D59:I59)</f>
        <v>576000</v>
      </c>
      <c r="K59" s="356">
        <f t="shared" si="18"/>
        <v>576000</v>
      </c>
      <c r="N59" s="337"/>
      <c r="O59" s="337"/>
    </row>
    <row r="61" spans="1:17">
      <c r="B61" s="323"/>
      <c r="C61" s="323"/>
      <c r="D61" s="323"/>
      <c r="E61" s="323"/>
      <c r="F61" s="323"/>
      <c r="G61" s="323"/>
      <c r="H61" s="323"/>
      <c r="I61" s="323"/>
      <c r="J61" s="323"/>
      <c r="K61" s="323"/>
      <c r="L61" s="323"/>
    </row>
    <row r="62" spans="1:17">
      <c r="O62" s="323"/>
      <c r="P62" s="323"/>
      <c r="Q62" s="323"/>
    </row>
    <row r="63" spans="1:17">
      <c r="A63" s="665" t="s">
        <v>359</v>
      </c>
      <c r="B63" s="324" t="s">
        <v>329</v>
      </c>
      <c r="C63" s="324" t="s">
        <v>314</v>
      </c>
      <c r="D63" s="324" t="s">
        <v>301</v>
      </c>
      <c r="E63" s="667" t="s">
        <v>5</v>
      </c>
      <c r="F63" s="324" t="s">
        <v>190</v>
      </c>
      <c r="G63" s="324" t="s">
        <v>190</v>
      </c>
      <c r="H63" s="669" t="s">
        <v>6</v>
      </c>
      <c r="I63" s="671" t="s">
        <v>39</v>
      </c>
      <c r="K63" s="665" t="s">
        <v>191</v>
      </c>
      <c r="L63" s="324" t="s">
        <v>194</v>
      </c>
      <c r="M63" s="324" t="s">
        <v>270</v>
      </c>
      <c r="N63" s="669" t="s">
        <v>5</v>
      </c>
      <c r="O63" s="324"/>
      <c r="P63" s="669" t="s">
        <v>6</v>
      </c>
      <c r="Q63" s="671" t="s">
        <v>39</v>
      </c>
    </row>
    <row r="64" spans="1:17" ht="21.75" thickBot="1">
      <c r="A64" s="666"/>
      <c r="B64" s="328" t="s">
        <v>364</v>
      </c>
      <c r="C64" s="328" t="s">
        <v>365</v>
      </c>
      <c r="D64" s="328" t="s">
        <v>366</v>
      </c>
      <c r="E64" s="668"/>
      <c r="F64" s="330" t="s">
        <v>286</v>
      </c>
      <c r="G64" s="330" t="s">
        <v>287</v>
      </c>
      <c r="H64" s="670"/>
      <c r="I64" s="672"/>
      <c r="K64" s="666"/>
      <c r="L64" s="357" t="s">
        <v>303</v>
      </c>
      <c r="M64" s="357" t="s">
        <v>290</v>
      </c>
      <c r="N64" s="670"/>
      <c r="O64" s="358"/>
      <c r="P64" s="670"/>
      <c r="Q64" s="672"/>
    </row>
    <row r="65" spans="1:17" ht="15" thickTop="1" thickBot="1">
      <c r="A65" s="332" t="s">
        <v>41</v>
      </c>
      <c r="B65" s="332">
        <f>B80</f>
        <v>49000</v>
      </c>
      <c r="C65" s="332">
        <v>0</v>
      </c>
      <c r="D65" s="332">
        <f>D80</f>
        <v>298000</v>
      </c>
      <c r="E65" s="333">
        <f>SUM(A65:D65)</f>
        <v>347000</v>
      </c>
      <c r="F65" s="334">
        <f t="shared" ref="F65:G65" si="21">SUM(F68:F79)</f>
        <v>0</v>
      </c>
      <c r="G65" s="334">
        <f t="shared" si="21"/>
        <v>0</v>
      </c>
      <c r="H65" s="335">
        <f>SUM(F65:G65)</f>
        <v>0</v>
      </c>
      <c r="I65" s="336">
        <f>SUM(H65,E65)</f>
        <v>347000</v>
      </c>
      <c r="K65" s="332" t="s">
        <v>41</v>
      </c>
      <c r="L65" s="332">
        <f>L80</f>
        <v>510000</v>
      </c>
      <c r="M65" s="332">
        <v>0</v>
      </c>
      <c r="N65" s="359">
        <f>SUM(L65:M65)</f>
        <v>510000</v>
      </c>
      <c r="O65" s="360"/>
      <c r="P65" s="359">
        <f>SUM(O65:O65)</f>
        <v>0</v>
      </c>
      <c r="Q65" s="336">
        <f>SUM(P65,N65)</f>
        <v>510000</v>
      </c>
    </row>
    <row r="66" spans="1:17" ht="14.25" thickTop="1">
      <c r="A66" s="338" t="s">
        <v>42</v>
      </c>
      <c r="B66" s="339" t="s">
        <v>44</v>
      </c>
      <c r="C66" s="339" t="s">
        <v>44</v>
      </c>
      <c r="D66" s="339" t="s">
        <v>44</v>
      </c>
      <c r="E66" s="340" t="s">
        <v>4</v>
      </c>
      <c r="F66" s="341" t="s">
        <v>43</v>
      </c>
      <c r="G66" s="341" t="s">
        <v>43</v>
      </c>
      <c r="H66" s="342" t="s">
        <v>4</v>
      </c>
      <c r="I66" s="343" t="s">
        <v>4</v>
      </c>
      <c r="K66" s="338" t="s">
        <v>42</v>
      </c>
      <c r="L66" s="338" t="s">
        <v>44</v>
      </c>
      <c r="M66" s="338" t="s">
        <v>44</v>
      </c>
      <c r="N66" s="342" t="s">
        <v>4</v>
      </c>
      <c r="O66" s="339"/>
      <c r="P66" s="342" t="s">
        <v>4</v>
      </c>
      <c r="Q66" s="343" t="s">
        <v>4</v>
      </c>
    </row>
    <row r="67" spans="1:17">
      <c r="A67" s="344"/>
      <c r="B67" s="345"/>
      <c r="C67" s="345"/>
      <c r="D67" s="345"/>
      <c r="E67" s="345"/>
      <c r="F67" s="344"/>
      <c r="G67" s="344"/>
      <c r="H67" s="344"/>
      <c r="I67" s="344"/>
      <c r="K67" s="344"/>
      <c r="L67" s="344"/>
      <c r="M67" s="344"/>
      <c r="N67" s="344"/>
      <c r="O67" s="345"/>
      <c r="P67" s="344"/>
      <c r="Q67" s="344"/>
    </row>
    <row r="68" spans="1:17">
      <c r="A68" s="297" t="s">
        <v>45</v>
      </c>
      <c r="B68" s="346">
        <v>16000</v>
      </c>
      <c r="C68" s="346">
        <v>0</v>
      </c>
      <c r="D68" s="346">
        <v>60000</v>
      </c>
      <c r="E68" s="347">
        <f>SUM(B68:D68)</f>
        <v>76000</v>
      </c>
      <c r="F68" s="348">
        <v>0</v>
      </c>
      <c r="G68" s="297">
        <v>0</v>
      </c>
      <c r="H68" s="335">
        <f t="shared" ref="H68:H80" si="22">SUM(F68:G68)</f>
        <v>0</v>
      </c>
      <c r="I68" s="267">
        <f t="shared" ref="I68:I80" si="23">SUM(H68,E68)</f>
        <v>76000</v>
      </c>
      <c r="K68" s="297" t="s">
        <v>45</v>
      </c>
      <c r="L68" s="297">
        <v>100000</v>
      </c>
      <c r="M68" s="297">
        <v>0</v>
      </c>
      <c r="N68" s="361">
        <f>SUM(L68:M68)</f>
        <v>100000</v>
      </c>
      <c r="O68" s="346"/>
      <c r="P68" s="361">
        <f t="shared" ref="P68:P79" si="24">SUM(O68:O68)</f>
        <v>0</v>
      </c>
      <c r="Q68" s="267">
        <f t="shared" ref="Q68:Q80" si="25">SUM(P68,N68)</f>
        <v>100000</v>
      </c>
    </row>
    <row r="69" spans="1:17">
      <c r="A69" s="297" t="s">
        <v>46</v>
      </c>
      <c r="B69" s="346">
        <v>0</v>
      </c>
      <c r="C69" s="346">
        <v>0</v>
      </c>
      <c r="D69" s="346">
        <v>150000</v>
      </c>
      <c r="E69" s="347">
        <f t="shared" ref="E69:E78" si="26">SUM(B69:D69)</f>
        <v>150000</v>
      </c>
      <c r="F69" s="348">
        <v>0</v>
      </c>
      <c r="G69" s="297">
        <v>0</v>
      </c>
      <c r="H69" s="335">
        <f t="shared" si="22"/>
        <v>0</v>
      </c>
      <c r="I69" s="267">
        <f t="shared" si="23"/>
        <v>150000</v>
      </c>
      <c r="K69" s="297" t="s">
        <v>46</v>
      </c>
      <c r="L69" s="297">
        <v>200000</v>
      </c>
      <c r="M69" s="297">
        <v>0</v>
      </c>
      <c r="N69" s="361">
        <f t="shared" ref="N69:N79" si="27">SUM(L69:M69)</f>
        <v>200000</v>
      </c>
      <c r="O69" s="346"/>
      <c r="P69" s="361">
        <f t="shared" si="24"/>
        <v>0</v>
      </c>
      <c r="Q69" s="267">
        <f t="shared" si="25"/>
        <v>200000</v>
      </c>
    </row>
    <row r="70" spans="1:17">
      <c r="A70" s="297" t="s">
        <v>47</v>
      </c>
      <c r="B70" s="346">
        <v>0</v>
      </c>
      <c r="C70" s="346">
        <v>0</v>
      </c>
      <c r="D70" s="346">
        <v>0</v>
      </c>
      <c r="E70" s="347">
        <f t="shared" si="26"/>
        <v>0</v>
      </c>
      <c r="F70" s="348">
        <v>0</v>
      </c>
      <c r="G70" s="297">
        <v>0</v>
      </c>
      <c r="H70" s="335">
        <f t="shared" si="22"/>
        <v>0</v>
      </c>
      <c r="I70" s="267">
        <f t="shared" si="23"/>
        <v>0</v>
      </c>
      <c r="K70" s="297" t="s">
        <v>47</v>
      </c>
      <c r="L70" s="297">
        <v>0</v>
      </c>
      <c r="M70" s="297">
        <v>0</v>
      </c>
      <c r="N70" s="361">
        <f t="shared" si="27"/>
        <v>0</v>
      </c>
      <c r="O70" s="346"/>
      <c r="P70" s="361">
        <f t="shared" si="24"/>
        <v>0</v>
      </c>
      <c r="Q70" s="267">
        <f t="shared" si="25"/>
        <v>0</v>
      </c>
    </row>
    <row r="71" spans="1:17">
      <c r="A71" s="297" t="s">
        <v>48</v>
      </c>
      <c r="B71" s="346">
        <v>33000</v>
      </c>
      <c r="C71" s="346">
        <v>0</v>
      </c>
      <c r="D71" s="346">
        <v>88000</v>
      </c>
      <c r="E71" s="347">
        <f t="shared" si="26"/>
        <v>121000</v>
      </c>
      <c r="F71" s="348">
        <v>0</v>
      </c>
      <c r="G71" s="297">
        <v>0</v>
      </c>
      <c r="H71" s="335">
        <f t="shared" si="22"/>
        <v>0</v>
      </c>
      <c r="I71" s="267">
        <f t="shared" si="23"/>
        <v>121000</v>
      </c>
      <c r="K71" s="297" t="s">
        <v>48</v>
      </c>
      <c r="L71" s="297">
        <v>160000</v>
      </c>
      <c r="M71" s="297">
        <v>0</v>
      </c>
      <c r="N71" s="361">
        <f t="shared" si="27"/>
        <v>160000</v>
      </c>
      <c r="O71" s="346"/>
      <c r="P71" s="361">
        <f t="shared" si="24"/>
        <v>0</v>
      </c>
      <c r="Q71" s="267">
        <f t="shared" si="25"/>
        <v>160000</v>
      </c>
    </row>
    <row r="72" spans="1:17">
      <c r="A72" s="297" t="s">
        <v>49</v>
      </c>
      <c r="B72" s="346">
        <v>0</v>
      </c>
      <c r="C72" s="346">
        <v>0</v>
      </c>
      <c r="D72" s="346">
        <v>0</v>
      </c>
      <c r="E72" s="347">
        <f t="shared" si="26"/>
        <v>0</v>
      </c>
      <c r="F72" s="348">
        <v>0</v>
      </c>
      <c r="G72" s="297">
        <v>0</v>
      </c>
      <c r="H72" s="335">
        <f t="shared" si="22"/>
        <v>0</v>
      </c>
      <c r="I72" s="267">
        <f t="shared" si="23"/>
        <v>0</v>
      </c>
      <c r="K72" s="297" t="s">
        <v>49</v>
      </c>
      <c r="L72" s="297">
        <v>40000</v>
      </c>
      <c r="M72" s="297">
        <v>0</v>
      </c>
      <c r="N72" s="361">
        <f t="shared" si="27"/>
        <v>40000</v>
      </c>
      <c r="O72" s="346"/>
      <c r="P72" s="361">
        <f t="shared" si="24"/>
        <v>0</v>
      </c>
      <c r="Q72" s="267">
        <f t="shared" si="25"/>
        <v>40000</v>
      </c>
    </row>
    <row r="73" spans="1:17">
      <c r="A73" s="297" t="s">
        <v>50</v>
      </c>
      <c r="B73" s="346">
        <v>0</v>
      </c>
      <c r="C73" s="346">
        <v>0</v>
      </c>
      <c r="D73" s="346">
        <v>0</v>
      </c>
      <c r="E73" s="347">
        <f t="shared" si="26"/>
        <v>0</v>
      </c>
      <c r="F73" s="348">
        <v>0</v>
      </c>
      <c r="G73" s="297">
        <v>0</v>
      </c>
      <c r="H73" s="335">
        <f t="shared" si="22"/>
        <v>0</v>
      </c>
      <c r="I73" s="267">
        <f t="shared" si="23"/>
        <v>0</v>
      </c>
      <c r="K73" s="297" t="s">
        <v>50</v>
      </c>
      <c r="L73" s="297">
        <v>0</v>
      </c>
      <c r="M73" s="297">
        <v>0</v>
      </c>
      <c r="N73" s="361">
        <f t="shared" si="27"/>
        <v>0</v>
      </c>
      <c r="O73" s="346"/>
      <c r="P73" s="361">
        <f t="shared" si="24"/>
        <v>0</v>
      </c>
      <c r="Q73" s="267">
        <f t="shared" si="25"/>
        <v>0</v>
      </c>
    </row>
    <row r="74" spans="1:17">
      <c r="A74" s="297" t="s">
        <v>51</v>
      </c>
      <c r="B74" s="346">
        <v>0</v>
      </c>
      <c r="C74" s="346">
        <v>0</v>
      </c>
      <c r="D74" s="346">
        <v>0</v>
      </c>
      <c r="E74" s="347">
        <f t="shared" si="26"/>
        <v>0</v>
      </c>
      <c r="F74" s="348">
        <v>0</v>
      </c>
      <c r="G74" s="297">
        <v>0</v>
      </c>
      <c r="H74" s="335">
        <f t="shared" si="22"/>
        <v>0</v>
      </c>
      <c r="I74" s="267">
        <f t="shared" si="23"/>
        <v>0</v>
      </c>
      <c r="K74" s="297" t="s">
        <v>51</v>
      </c>
      <c r="L74" s="297">
        <v>0</v>
      </c>
      <c r="M74" s="297">
        <v>0</v>
      </c>
      <c r="N74" s="361">
        <f t="shared" si="27"/>
        <v>0</v>
      </c>
      <c r="O74" s="346"/>
      <c r="P74" s="361">
        <f t="shared" si="24"/>
        <v>0</v>
      </c>
      <c r="Q74" s="267">
        <f t="shared" si="25"/>
        <v>0</v>
      </c>
    </row>
    <row r="75" spans="1:17">
      <c r="A75" s="297" t="s">
        <v>168</v>
      </c>
      <c r="B75" s="346">
        <v>0</v>
      </c>
      <c r="C75" s="346">
        <v>0</v>
      </c>
      <c r="D75" s="346">
        <v>0</v>
      </c>
      <c r="E75" s="347">
        <f t="shared" si="26"/>
        <v>0</v>
      </c>
      <c r="F75" s="348">
        <v>0</v>
      </c>
      <c r="G75" s="297">
        <v>0</v>
      </c>
      <c r="H75" s="335">
        <f t="shared" si="22"/>
        <v>0</v>
      </c>
      <c r="I75" s="267">
        <f t="shared" si="23"/>
        <v>0</v>
      </c>
      <c r="K75" s="297" t="s">
        <v>168</v>
      </c>
      <c r="L75" s="297">
        <v>0</v>
      </c>
      <c r="M75" s="297">
        <v>0</v>
      </c>
      <c r="N75" s="361">
        <f t="shared" si="27"/>
        <v>0</v>
      </c>
      <c r="O75" s="346"/>
      <c r="P75" s="361">
        <f t="shared" si="24"/>
        <v>0</v>
      </c>
      <c r="Q75" s="267">
        <f t="shared" si="25"/>
        <v>0</v>
      </c>
    </row>
    <row r="76" spans="1:17">
      <c r="A76" s="297" t="s">
        <v>52</v>
      </c>
      <c r="B76" s="346">
        <v>0</v>
      </c>
      <c r="C76" s="346">
        <v>0</v>
      </c>
      <c r="D76" s="346">
        <v>0</v>
      </c>
      <c r="E76" s="347">
        <f t="shared" si="26"/>
        <v>0</v>
      </c>
      <c r="F76" s="348">
        <v>0</v>
      </c>
      <c r="G76" s="297">
        <v>0</v>
      </c>
      <c r="H76" s="335">
        <f t="shared" si="22"/>
        <v>0</v>
      </c>
      <c r="I76" s="267">
        <f t="shared" si="23"/>
        <v>0</v>
      </c>
      <c r="K76" s="297" t="s">
        <v>52</v>
      </c>
      <c r="L76" s="297">
        <v>0</v>
      </c>
      <c r="M76" s="297">
        <v>0</v>
      </c>
      <c r="N76" s="361">
        <f t="shared" si="27"/>
        <v>0</v>
      </c>
      <c r="O76" s="346"/>
      <c r="P76" s="361">
        <f t="shared" si="24"/>
        <v>0</v>
      </c>
      <c r="Q76" s="267">
        <f t="shared" si="25"/>
        <v>0</v>
      </c>
    </row>
    <row r="77" spans="1:17">
      <c r="A77" s="297" t="s">
        <v>54</v>
      </c>
      <c r="B77" s="346">
        <v>0</v>
      </c>
      <c r="C77" s="346">
        <v>0</v>
      </c>
      <c r="D77" s="346">
        <v>0</v>
      </c>
      <c r="E77" s="347">
        <f t="shared" si="26"/>
        <v>0</v>
      </c>
      <c r="F77" s="348">
        <v>0</v>
      </c>
      <c r="G77" s="297">
        <v>0</v>
      </c>
      <c r="H77" s="335">
        <f t="shared" si="22"/>
        <v>0</v>
      </c>
      <c r="I77" s="267">
        <f t="shared" si="23"/>
        <v>0</v>
      </c>
      <c r="K77" s="297" t="s">
        <v>54</v>
      </c>
      <c r="L77" s="297">
        <v>10000</v>
      </c>
      <c r="M77" s="297">
        <v>0</v>
      </c>
      <c r="N77" s="361">
        <f t="shared" si="27"/>
        <v>10000</v>
      </c>
      <c r="O77" s="346"/>
      <c r="P77" s="361">
        <f t="shared" si="24"/>
        <v>0</v>
      </c>
      <c r="Q77" s="267">
        <f t="shared" si="25"/>
        <v>10000</v>
      </c>
    </row>
    <row r="78" spans="1:17">
      <c r="A78" s="297" t="s">
        <v>169</v>
      </c>
      <c r="B78" s="346">
        <v>0</v>
      </c>
      <c r="C78" s="346">
        <v>0</v>
      </c>
      <c r="D78" s="346">
        <v>0</v>
      </c>
      <c r="E78" s="347">
        <f t="shared" si="26"/>
        <v>0</v>
      </c>
      <c r="F78" s="348">
        <v>0</v>
      </c>
      <c r="G78" s="297">
        <v>0</v>
      </c>
      <c r="H78" s="335">
        <f t="shared" si="22"/>
        <v>0</v>
      </c>
      <c r="I78" s="267">
        <f t="shared" si="23"/>
        <v>0</v>
      </c>
      <c r="K78" s="297" t="s">
        <v>169</v>
      </c>
      <c r="L78" s="297"/>
      <c r="M78" s="297">
        <v>0</v>
      </c>
      <c r="N78" s="361">
        <f>SUM(L78:M78)</f>
        <v>0</v>
      </c>
      <c r="O78" s="346"/>
      <c r="P78" s="361">
        <f t="shared" si="24"/>
        <v>0</v>
      </c>
      <c r="Q78" s="267">
        <f t="shared" si="25"/>
        <v>0</v>
      </c>
    </row>
    <row r="79" spans="1:17" ht="14.25" thickBot="1">
      <c r="A79" s="349" t="s">
        <v>160</v>
      </c>
      <c r="B79" s="350">
        <v>0</v>
      </c>
      <c r="C79" s="350">
        <v>0</v>
      </c>
      <c r="D79" s="350">
        <v>0</v>
      </c>
      <c r="E79" s="351">
        <f>SUM(B79:D79)</f>
        <v>0</v>
      </c>
      <c r="F79" s="352">
        <v>0</v>
      </c>
      <c r="G79" s="349">
        <v>0</v>
      </c>
      <c r="H79" s="353">
        <f t="shared" si="22"/>
        <v>0</v>
      </c>
      <c r="I79" s="268">
        <f t="shared" si="23"/>
        <v>0</v>
      </c>
      <c r="K79" s="349" t="s">
        <v>160</v>
      </c>
      <c r="L79" s="349">
        <v>0</v>
      </c>
      <c r="M79" s="349">
        <v>0</v>
      </c>
      <c r="N79" s="353">
        <f t="shared" si="27"/>
        <v>0</v>
      </c>
      <c r="O79" s="350"/>
      <c r="P79" s="353">
        <f t="shared" si="24"/>
        <v>0</v>
      </c>
      <c r="Q79" s="268">
        <f t="shared" si="25"/>
        <v>0</v>
      </c>
    </row>
    <row r="80" spans="1:17" ht="14.25" thickTop="1">
      <c r="A80" s="354" t="s">
        <v>55</v>
      </c>
      <c r="B80" s="354">
        <f>SUM(B68:B79)</f>
        <v>49000</v>
      </c>
      <c r="C80" s="354">
        <f>SUM(C68:C79)</f>
        <v>0</v>
      </c>
      <c r="D80" s="354">
        <f t="shared" ref="D80" si="28">SUM(D68:D79)</f>
        <v>298000</v>
      </c>
      <c r="E80" s="355">
        <f>SUM(B80:D80)</f>
        <v>347000</v>
      </c>
      <c r="F80" s="354">
        <f t="shared" ref="F80:G80" si="29">SUM(F68:F79)</f>
        <v>0</v>
      </c>
      <c r="G80" s="354">
        <f t="shared" si="29"/>
        <v>0</v>
      </c>
      <c r="H80" s="335">
        <f t="shared" si="22"/>
        <v>0</v>
      </c>
      <c r="I80" s="356">
        <f t="shared" si="23"/>
        <v>347000</v>
      </c>
      <c r="K80" s="354" t="s">
        <v>55</v>
      </c>
      <c r="L80" s="354">
        <f>SUM(L68:L79)</f>
        <v>510000</v>
      </c>
      <c r="M80" s="354">
        <f>SUM(M68:M79)</f>
        <v>0</v>
      </c>
      <c r="N80" s="335">
        <f>SUM(N68:N79)</f>
        <v>510000</v>
      </c>
      <c r="O80" s="354"/>
      <c r="P80" s="335">
        <f>SUM(P68:P79)</f>
        <v>0</v>
      </c>
      <c r="Q80" s="356">
        <f t="shared" si="25"/>
        <v>510000</v>
      </c>
    </row>
    <row r="84" spans="1:15">
      <c r="B84" s="391"/>
      <c r="C84" s="391"/>
      <c r="D84" s="391" t="s">
        <v>383</v>
      </c>
      <c r="E84" s="391"/>
      <c r="F84" s="391"/>
      <c r="G84" s="391" t="s">
        <v>343</v>
      </c>
      <c r="H84" s="391" t="s">
        <v>343</v>
      </c>
      <c r="I84" s="391" t="s">
        <v>343</v>
      </c>
      <c r="J84" s="391"/>
    </row>
    <row r="85" spans="1:15">
      <c r="A85" s="673" t="s">
        <v>104</v>
      </c>
      <c r="B85" s="324"/>
      <c r="C85" s="669" t="s">
        <v>5</v>
      </c>
      <c r="D85" s="324" t="s">
        <v>381</v>
      </c>
      <c r="E85" s="324" t="s">
        <v>317</v>
      </c>
      <c r="F85" s="324" t="s">
        <v>321</v>
      </c>
      <c r="G85" s="324" t="s">
        <v>190</v>
      </c>
      <c r="H85" s="324" t="s">
        <v>190</v>
      </c>
      <c r="I85" s="324" t="s">
        <v>190</v>
      </c>
      <c r="J85" s="669" t="s">
        <v>6</v>
      </c>
      <c r="K85" s="324" t="s">
        <v>342</v>
      </c>
      <c r="L85" s="324" t="s">
        <v>315</v>
      </c>
      <c r="M85" s="324" t="s">
        <v>316</v>
      </c>
      <c r="N85" s="669" t="s">
        <v>319</v>
      </c>
      <c r="O85" s="671" t="s">
        <v>39</v>
      </c>
    </row>
    <row r="86" spans="1:15" ht="24.75" thickBot="1">
      <c r="A86" s="674"/>
      <c r="B86" s="362"/>
      <c r="C86" s="670"/>
      <c r="D86" s="363" t="s">
        <v>382</v>
      </c>
      <c r="E86" s="328" t="s">
        <v>380</v>
      </c>
      <c r="F86" s="363" t="s">
        <v>378</v>
      </c>
      <c r="G86" s="364" t="s">
        <v>379</v>
      </c>
      <c r="H86" s="357" t="s">
        <v>286</v>
      </c>
      <c r="I86" s="357" t="s">
        <v>287</v>
      </c>
      <c r="J86" s="670"/>
      <c r="K86" s="328"/>
      <c r="L86" s="328"/>
      <c r="M86" s="329"/>
      <c r="N86" s="670"/>
      <c r="O86" s="672"/>
    </row>
    <row r="87" spans="1:15" ht="15" thickTop="1" thickBot="1">
      <c r="A87" s="332" t="s">
        <v>41</v>
      </c>
      <c r="B87" s="360"/>
      <c r="C87" s="359">
        <f>SUM(B87:B87)</f>
        <v>0</v>
      </c>
      <c r="D87" s="360">
        <f t="shared" ref="D87" si="30">SUM(D90:D101)</f>
        <v>450000</v>
      </c>
      <c r="E87" s="332">
        <f>E102</f>
        <v>240000</v>
      </c>
      <c r="F87" s="360">
        <f t="shared" ref="F87:G87" si="31">SUM(F90:F101)</f>
        <v>0</v>
      </c>
      <c r="G87" s="360">
        <f t="shared" si="31"/>
        <v>0</v>
      </c>
      <c r="H87" s="334">
        <f>SUM(H90:H101)</f>
        <v>0</v>
      </c>
      <c r="I87" s="334">
        <f>SUM(I90:I101)</f>
        <v>0</v>
      </c>
      <c r="J87" s="359">
        <f>SUM(J90:J101)</f>
        <v>690000</v>
      </c>
      <c r="K87" s="332">
        <v>0</v>
      </c>
      <c r="L87" s="332">
        <v>0</v>
      </c>
      <c r="M87" s="332">
        <v>0</v>
      </c>
      <c r="N87" s="359">
        <f>SUM(L87:M87)</f>
        <v>0</v>
      </c>
      <c r="O87" s="336">
        <f>SUM(N87,J87,C87)</f>
        <v>690000</v>
      </c>
    </row>
    <row r="88" spans="1:15" ht="14.25" thickTop="1">
      <c r="A88" s="338" t="s">
        <v>42</v>
      </c>
      <c r="B88" s="339"/>
      <c r="C88" s="342" t="s">
        <v>4</v>
      </c>
      <c r="D88" s="339" t="s">
        <v>43</v>
      </c>
      <c r="E88" s="339" t="s">
        <v>44</v>
      </c>
      <c r="F88" s="339" t="s">
        <v>43</v>
      </c>
      <c r="G88" s="339" t="s">
        <v>43</v>
      </c>
      <c r="H88" s="341" t="s">
        <v>43</v>
      </c>
      <c r="I88" s="341" t="s">
        <v>43</v>
      </c>
      <c r="J88" s="342" t="s">
        <v>4</v>
      </c>
      <c r="K88" s="339" t="s">
        <v>44</v>
      </c>
      <c r="L88" s="339" t="s">
        <v>43</v>
      </c>
      <c r="M88" s="339" t="s">
        <v>43</v>
      </c>
      <c r="N88" s="342" t="s">
        <v>4</v>
      </c>
      <c r="O88" s="343" t="s">
        <v>4</v>
      </c>
    </row>
    <row r="89" spans="1:15">
      <c r="A89" s="344"/>
      <c r="B89" s="345"/>
      <c r="C89" s="344"/>
      <c r="D89" s="345"/>
      <c r="E89" s="345"/>
      <c r="F89" s="345"/>
      <c r="G89" s="345"/>
      <c r="H89" s="344"/>
      <c r="I89" s="344"/>
      <c r="J89" s="344"/>
      <c r="K89" s="345"/>
      <c r="L89" s="344"/>
      <c r="M89" s="344"/>
      <c r="N89" s="344"/>
      <c r="O89" s="344"/>
    </row>
    <row r="90" spans="1:15">
      <c r="A90" s="297" t="s">
        <v>45</v>
      </c>
      <c r="B90" s="346"/>
      <c r="C90" s="361">
        <f t="shared" ref="C90:C102" si="32">SUM(B90:B90)</f>
        <v>0</v>
      </c>
      <c r="D90" s="346">
        <v>0</v>
      </c>
      <c r="E90" s="346">
        <v>115000</v>
      </c>
      <c r="F90" s="346">
        <v>0</v>
      </c>
      <c r="G90" s="346">
        <v>0</v>
      </c>
      <c r="H90" s="348">
        <v>0</v>
      </c>
      <c r="I90" s="297">
        <v>0</v>
      </c>
      <c r="J90" s="361">
        <f>SUM(D90:I90)</f>
        <v>115000</v>
      </c>
      <c r="K90" s="346">
        <v>0</v>
      </c>
      <c r="L90" s="346">
        <v>0</v>
      </c>
      <c r="M90" s="346">
        <v>0</v>
      </c>
      <c r="N90" s="361">
        <f t="shared" ref="N90:N101" si="33">SUM(K90:M90)</f>
        <v>0</v>
      </c>
      <c r="O90" s="267">
        <f t="shared" ref="O90:O101" si="34">SUM(N90,J90,C90)</f>
        <v>115000</v>
      </c>
    </row>
    <row r="91" spans="1:15">
      <c r="A91" s="297" t="s">
        <v>46</v>
      </c>
      <c r="B91" s="346"/>
      <c r="C91" s="361">
        <f t="shared" si="32"/>
        <v>0</v>
      </c>
      <c r="D91" s="346">
        <v>0</v>
      </c>
      <c r="E91" s="346">
        <v>125000</v>
      </c>
      <c r="F91" s="346">
        <v>0</v>
      </c>
      <c r="G91" s="346">
        <v>0</v>
      </c>
      <c r="H91" s="348">
        <v>0</v>
      </c>
      <c r="I91" s="297">
        <v>0</v>
      </c>
      <c r="J91" s="361">
        <f t="shared" ref="J91:J101" si="35">SUM(D91:I91)</f>
        <v>125000</v>
      </c>
      <c r="K91" s="346">
        <v>0</v>
      </c>
      <c r="L91" s="297">
        <v>0</v>
      </c>
      <c r="M91" s="297">
        <v>0</v>
      </c>
      <c r="N91" s="361">
        <f t="shared" si="33"/>
        <v>0</v>
      </c>
      <c r="O91" s="267">
        <f t="shared" si="34"/>
        <v>125000</v>
      </c>
    </row>
    <row r="92" spans="1:15">
      <c r="A92" s="297" t="s">
        <v>47</v>
      </c>
      <c r="B92" s="346"/>
      <c r="C92" s="361">
        <f t="shared" si="32"/>
        <v>0</v>
      </c>
      <c r="D92" s="346">
        <v>0</v>
      </c>
      <c r="E92" s="346">
        <v>0</v>
      </c>
      <c r="F92" s="346">
        <v>0</v>
      </c>
      <c r="G92" s="346">
        <v>0</v>
      </c>
      <c r="H92" s="348">
        <v>0</v>
      </c>
      <c r="I92" s="297">
        <v>0</v>
      </c>
      <c r="J92" s="361">
        <f t="shared" si="35"/>
        <v>0</v>
      </c>
      <c r="K92" s="346">
        <v>0</v>
      </c>
      <c r="L92" s="297">
        <v>0</v>
      </c>
      <c r="M92" s="297">
        <v>0</v>
      </c>
      <c r="N92" s="361">
        <f>SUM(K92:M92)</f>
        <v>0</v>
      </c>
      <c r="O92" s="267">
        <f t="shared" si="34"/>
        <v>0</v>
      </c>
    </row>
    <row r="93" spans="1:15">
      <c r="A93" s="297" t="s">
        <v>48</v>
      </c>
      <c r="B93" s="346"/>
      <c r="C93" s="361">
        <f t="shared" si="32"/>
        <v>0</v>
      </c>
      <c r="D93" s="346">
        <v>0</v>
      </c>
      <c r="E93" s="346">
        <v>0</v>
      </c>
      <c r="F93" s="346">
        <v>0</v>
      </c>
      <c r="G93" s="346">
        <v>0</v>
      </c>
      <c r="H93" s="348">
        <v>0</v>
      </c>
      <c r="I93" s="297">
        <v>0</v>
      </c>
      <c r="J93" s="361">
        <f t="shared" si="35"/>
        <v>0</v>
      </c>
      <c r="K93" s="346">
        <v>0</v>
      </c>
      <c r="L93" s="297">
        <v>0</v>
      </c>
      <c r="M93" s="297">
        <v>0</v>
      </c>
      <c r="N93" s="361">
        <f t="shared" si="33"/>
        <v>0</v>
      </c>
      <c r="O93" s="267">
        <f t="shared" si="34"/>
        <v>0</v>
      </c>
    </row>
    <row r="94" spans="1:15">
      <c r="A94" s="297" t="s">
        <v>49</v>
      </c>
      <c r="B94" s="346"/>
      <c r="C94" s="361">
        <f t="shared" si="32"/>
        <v>0</v>
      </c>
      <c r="D94" s="346">
        <v>450000</v>
      </c>
      <c r="E94" s="346">
        <v>0</v>
      </c>
      <c r="F94" s="346">
        <v>0</v>
      </c>
      <c r="G94" s="346">
        <v>0</v>
      </c>
      <c r="H94" s="348">
        <v>0</v>
      </c>
      <c r="I94" s="297">
        <v>0</v>
      </c>
      <c r="J94" s="361">
        <f t="shared" si="35"/>
        <v>450000</v>
      </c>
      <c r="K94" s="346">
        <v>0</v>
      </c>
      <c r="L94" s="297">
        <v>0</v>
      </c>
      <c r="M94" s="297">
        <v>0</v>
      </c>
      <c r="N94" s="361">
        <f t="shared" si="33"/>
        <v>0</v>
      </c>
      <c r="O94" s="267">
        <f t="shared" si="34"/>
        <v>450000</v>
      </c>
    </row>
    <row r="95" spans="1:15">
      <c r="A95" s="297" t="s">
        <v>50</v>
      </c>
      <c r="B95" s="346"/>
      <c r="C95" s="361">
        <f t="shared" si="32"/>
        <v>0</v>
      </c>
      <c r="D95" s="346">
        <v>0</v>
      </c>
      <c r="E95" s="346">
        <v>0</v>
      </c>
      <c r="F95" s="346">
        <v>0</v>
      </c>
      <c r="G95" s="346">
        <v>0</v>
      </c>
      <c r="H95" s="348">
        <v>0</v>
      </c>
      <c r="I95" s="297">
        <v>0</v>
      </c>
      <c r="J95" s="361">
        <f t="shared" si="35"/>
        <v>0</v>
      </c>
      <c r="K95" s="346">
        <v>0</v>
      </c>
      <c r="L95" s="297">
        <v>0</v>
      </c>
      <c r="M95" s="297">
        <v>0</v>
      </c>
      <c r="N95" s="361">
        <f t="shared" si="33"/>
        <v>0</v>
      </c>
      <c r="O95" s="267">
        <f t="shared" si="34"/>
        <v>0</v>
      </c>
    </row>
    <row r="96" spans="1:15">
      <c r="A96" s="297" t="s">
        <v>51</v>
      </c>
      <c r="B96" s="346"/>
      <c r="C96" s="361">
        <f t="shared" si="32"/>
        <v>0</v>
      </c>
      <c r="D96" s="346">
        <v>0</v>
      </c>
      <c r="E96" s="346">
        <v>0</v>
      </c>
      <c r="F96" s="346">
        <v>0</v>
      </c>
      <c r="G96" s="346">
        <v>0</v>
      </c>
      <c r="H96" s="348">
        <v>0</v>
      </c>
      <c r="I96" s="297">
        <v>0</v>
      </c>
      <c r="J96" s="361">
        <f t="shared" si="35"/>
        <v>0</v>
      </c>
      <c r="K96" s="346">
        <v>0</v>
      </c>
      <c r="L96" s="297">
        <v>0</v>
      </c>
      <c r="M96" s="297">
        <v>0</v>
      </c>
      <c r="N96" s="361">
        <f t="shared" si="33"/>
        <v>0</v>
      </c>
      <c r="O96" s="267">
        <f t="shared" si="34"/>
        <v>0</v>
      </c>
    </row>
    <row r="97" spans="1:15">
      <c r="A97" s="297" t="s">
        <v>168</v>
      </c>
      <c r="B97" s="346"/>
      <c r="C97" s="361">
        <f t="shared" si="32"/>
        <v>0</v>
      </c>
      <c r="D97" s="346">
        <v>0</v>
      </c>
      <c r="E97" s="346">
        <v>0</v>
      </c>
      <c r="F97" s="346">
        <v>0</v>
      </c>
      <c r="G97" s="346">
        <v>0</v>
      </c>
      <c r="H97" s="348">
        <v>0</v>
      </c>
      <c r="I97" s="297">
        <v>0</v>
      </c>
      <c r="J97" s="361">
        <f t="shared" si="35"/>
        <v>0</v>
      </c>
      <c r="K97" s="346">
        <v>0</v>
      </c>
      <c r="L97" s="297">
        <v>0</v>
      </c>
      <c r="M97" s="297">
        <v>0</v>
      </c>
      <c r="N97" s="361">
        <f t="shared" si="33"/>
        <v>0</v>
      </c>
      <c r="O97" s="267">
        <f t="shared" si="34"/>
        <v>0</v>
      </c>
    </row>
    <row r="98" spans="1:15">
      <c r="A98" s="297" t="s">
        <v>52</v>
      </c>
      <c r="B98" s="346"/>
      <c r="C98" s="361">
        <f t="shared" si="32"/>
        <v>0</v>
      </c>
      <c r="D98" s="346">
        <v>0</v>
      </c>
      <c r="E98" s="346">
        <v>0</v>
      </c>
      <c r="F98" s="346">
        <v>0</v>
      </c>
      <c r="G98" s="346">
        <v>0</v>
      </c>
      <c r="H98" s="348">
        <v>0</v>
      </c>
      <c r="I98" s="297">
        <v>0</v>
      </c>
      <c r="J98" s="361">
        <f t="shared" si="35"/>
        <v>0</v>
      </c>
      <c r="K98" s="346">
        <v>0</v>
      </c>
      <c r="L98" s="297">
        <v>0</v>
      </c>
      <c r="M98" s="297">
        <v>0</v>
      </c>
      <c r="N98" s="361">
        <f t="shared" si="33"/>
        <v>0</v>
      </c>
      <c r="O98" s="267">
        <f t="shared" si="34"/>
        <v>0</v>
      </c>
    </row>
    <row r="99" spans="1:15">
      <c r="A99" s="297" t="s">
        <v>54</v>
      </c>
      <c r="B99" s="346"/>
      <c r="C99" s="361">
        <f t="shared" si="32"/>
        <v>0</v>
      </c>
      <c r="D99" s="346">
        <v>0</v>
      </c>
      <c r="E99" s="346">
        <v>0</v>
      </c>
      <c r="F99" s="346">
        <v>0</v>
      </c>
      <c r="G99" s="346">
        <v>0</v>
      </c>
      <c r="H99" s="348">
        <v>0</v>
      </c>
      <c r="I99" s="297">
        <v>0</v>
      </c>
      <c r="J99" s="361">
        <f t="shared" si="35"/>
        <v>0</v>
      </c>
      <c r="K99" s="346">
        <v>0</v>
      </c>
      <c r="L99" s="297">
        <v>0</v>
      </c>
      <c r="M99" s="297">
        <v>0</v>
      </c>
      <c r="N99" s="361">
        <f t="shared" si="33"/>
        <v>0</v>
      </c>
      <c r="O99" s="267">
        <f t="shared" si="34"/>
        <v>0</v>
      </c>
    </row>
    <row r="100" spans="1:15">
      <c r="A100" s="297" t="s">
        <v>169</v>
      </c>
      <c r="B100" s="346"/>
      <c r="C100" s="361">
        <f t="shared" si="32"/>
        <v>0</v>
      </c>
      <c r="D100" s="346">
        <v>0</v>
      </c>
      <c r="E100" s="346">
        <v>0</v>
      </c>
      <c r="F100" s="346">
        <v>0</v>
      </c>
      <c r="G100" s="346">
        <v>0</v>
      </c>
      <c r="H100" s="348">
        <v>0</v>
      </c>
      <c r="I100" s="297">
        <v>0</v>
      </c>
      <c r="J100" s="361">
        <f t="shared" si="35"/>
        <v>0</v>
      </c>
      <c r="K100" s="346">
        <v>0</v>
      </c>
      <c r="L100" s="297">
        <v>0</v>
      </c>
      <c r="M100" s="297">
        <v>0</v>
      </c>
      <c r="N100" s="361">
        <f t="shared" si="33"/>
        <v>0</v>
      </c>
      <c r="O100" s="267">
        <f t="shared" si="34"/>
        <v>0</v>
      </c>
    </row>
    <row r="101" spans="1:15" ht="14.25" thickBot="1">
      <c r="A101" s="349" t="s">
        <v>160</v>
      </c>
      <c r="B101" s="350"/>
      <c r="C101" s="353">
        <f t="shared" si="32"/>
        <v>0</v>
      </c>
      <c r="D101" s="350">
        <v>0</v>
      </c>
      <c r="E101" s="350">
        <v>0</v>
      </c>
      <c r="F101" s="350">
        <v>0</v>
      </c>
      <c r="G101" s="350">
        <v>0</v>
      </c>
      <c r="H101" s="352">
        <v>0</v>
      </c>
      <c r="I101" s="349">
        <v>0</v>
      </c>
      <c r="J101" s="353">
        <f t="shared" si="35"/>
        <v>0</v>
      </c>
      <c r="K101" s="350">
        <v>0</v>
      </c>
      <c r="L101" s="349">
        <v>0</v>
      </c>
      <c r="M101" s="349">
        <v>0</v>
      </c>
      <c r="N101" s="353">
        <f t="shared" si="33"/>
        <v>0</v>
      </c>
      <c r="O101" s="268">
        <f t="shared" si="34"/>
        <v>0</v>
      </c>
    </row>
    <row r="102" spans="1:15" ht="14.25" thickTop="1">
      <c r="A102" s="354" t="s">
        <v>55</v>
      </c>
      <c r="B102" s="354"/>
      <c r="C102" s="335">
        <f t="shared" si="32"/>
        <v>0</v>
      </c>
      <c r="D102" s="354">
        <f>SUM(D90:D101)</f>
        <v>450000</v>
      </c>
      <c r="E102" s="354">
        <f>SUM(E90:E101)</f>
        <v>240000</v>
      </c>
      <c r="F102" s="354">
        <f t="shared" ref="F102:I102" si="36">SUM(F90:F101)</f>
        <v>0</v>
      </c>
      <c r="G102" s="354">
        <f t="shared" si="36"/>
        <v>0</v>
      </c>
      <c r="H102" s="354">
        <f t="shared" si="36"/>
        <v>0</v>
      </c>
      <c r="I102" s="354">
        <f t="shared" si="36"/>
        <v>0</v>
      </c>
      <c r="J102" s="335">
        <f>SUM(D102:I102)</f>
        <v>690000</v>
      </c>
      <c r="K102" s="354">
        <f>SUM(K90:K101)</f>
        <v>0</v>
      </c>
      <c r="L102" s="354">
        <f t="shared" ref="L102:M102" si="37">SUM(L90:L101)</f>
        <v>0</v>
      </c>
      <c r="M102" s="354">
        <f t="shared" si="37"/>
        <v>0</v>
      </c>
      <c r="N102" s="335">
        <f t="shared" ref="N102" si="38">SUM(L102:M102)</f>
        <v>0</v>
      </c>
      <c r="O102" s="356">
        <f>SUM(O90:O101,RQ5784)</f>
        <v>690000</v>
      </c>
    </row>
  </sheetData>
  <mergeCells count="25">
    <mergeCell ref="P63:P64"/>
    <mergeCell ref="Q63:Q64"/>
    <mergeCell ref="A85:A86"/>
    <mergeCell ref="C85:C86"/>
    <mergeCell ref="J85:J86"/>
    <mergeCell ref="K22:K23"/>
    <mergeCell ref="A42:A43"/>
    <mergeCell ref="C42:C43"/>
    <mergeCell ref="O85:O86"/>
    <mergeCell ref="N63:N64"/>
    <mergeCell ref="N85:N86"/>
    <mergeCell ref="K63:K64"/>
    <mergeCell ref="A63:A64"/>
    <mergeCell ref="E63:E64"/>
    <mergeCell ref="H63:H64"/>
    <mergeCell ref="I63:I64"/>
    <mergeCell ref="J42:J43"/>
    <mergeCell ref="K42:K43"/>
    <mergeCell ref="J22:J23"/>
    <mergeCell ref="A2:A3"/>
    <mergeCell ref="D2:D3"/>
    <mergeCell ref="H2:H3"/>
    <mergeCell ref="I2:I3"/>
    <mergeCell ref="A22:A23"/>
    <mergeCell ref="D22:D23"/>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176"/>
  <sheetViews>
    <sheetView zoomScaleNormal="100" workbookViewId="0">
      <selection activeCell="L82" sqref="L82:O84"/>
    </sheetView>
  </sheetViews>
  <sheetFormatPr defaultColWidth="2.5" defaultRowHeight="16.5" customHeight="1"/>
  <cols>
    <col min="1" max="1" width="2.5" style="6" customWidth="1"/>
    <col min="2" max="6" width="1.875" style="6" customWidth="1"/>
    <col min="7" max="11" width="1.875" style="2" customWidth="1"/>
    <col min="12" max="15" width="2.125" style="2" customWidth="1"/>
    <col min="16" max="18" width="3.125" style="2" customWidth="1"/>
    <col min="19" max="48" width="2.5" style="2" customWidth="1"/>
    <col min="49" max="49" width="13.125" style="2" customWidth="1"/>
    <col min="50" max="51" width="2.5" style="2"/>
    <col min="52" max="63" width="2.5" style="2" customWidth="1"/>
    <col min="64" max="66" width="3.5" style="2" customWidth="1"/>
    <col min="67" max="67" width="8.5" style="2" bestFit="1" customWidth="1"/>
    <col min="68" max="16384" width="2.5" style="2"/>
  </cols>
  <sheetData>
    <row r="1" spans="1:48" s="1" customFormat="1" ht="12.75" customHeight="1">
      <c r="A1" s="22" t="s">
        <v>139</v>
      </c>
      <c r="B1" s="18"/>
      <c r="C1" s="18"/>
      <c r="D1" s="18"/>
      <c r="E1" s="18"/>
      <c r="F1" s="18"/>
      <c r="G1" s="18"/>
      <c r="H1" s="18"/>
      <c r="I1" s="18"/>
      <c r="J1" s="18"/>
      <c r="K1" s="18"/>
      <c r="L1" s="18"/>
      <c r="M1" s="18"/>
      <c r="N1" s="18"/>
      <c r="AV1" s="32" t="s">
        <v>193</v>
      </c>
    </row>
    <row r="2" spans="1:48" ht="12" customHeight="1">
      <c r="A2" s="71" t="s">
        <v>86</v>
      </c>
      <c r="B2" s="83"/>
      <c r="C2" s="83"/>
      <c r="D2" s="83"/>
      <c r="E2" s="83"/>
      <c r="F2" s="83"/>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row>
    <row r="3" spans="1:48" ht="12" customHeight="1">
      <c r="B3" s="72"/>
      <c r="C3" s="72"/>
      <c r="D3" s="72"/>
      <c r="E3" s="72"/>
      <c r="F3" s="72"/>
      <c r="G3" s="72"/>
      <c r="H3" s="72"/>
      <c r="I3" s="72"/>
      <c r="J3" s="72"/>
      <c r="K3" s="72"/>
      <c r="L3" s="72"/>
      <c r="M3" s="73"/>
      <c r="N3" s="73"/>
      <c r="O3" s="73"/>
      <c r="P3" s="73"/>
      <c r="Q3" s="73"/>
      <c r="R3" s="73"/>
      <c r="S3" s="73"/>
      <c r="T3" s="73"/>
      <c r="U3" s="73"/>
      <c r="V3" s="3"/>
      <c r="W3" s="3"/>
      <c r="X3" s="3"/>
      <c r="Y3" s="3"/>
      <c r="Z3" s="3"/>
      <c r="AA3" s="3"/>
      <c r="AB3" s="3"/>
      <c r="AC3" s="3"/>
      <c r="AD3" s="3"/>
      <c r="AE3" s="3"/>
      <c r="AF3" s="3"/>
      <c r="AG3" s="74"/>
      <c r="AH3" s="72"/>
      <c r="AI3" s="72"/>
      <c r="AJ3" s="72"/>
      <c r="AK3" s="72"/>
      <c r="AL3" s="72"/>
      <c r="AM3" s="72"/>
      <c r="AU3" s="135"/>
      <c r="AV3" s="74" t="s">
        <v>99</v>
      </c>
    </row>
    <row r="4" spans="1:48" ht="12" customHeight="1">
      <c r="A4" s="2" t="s">
        <v>100</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929" t="s">
        <v>163</v>
      </c>
      <c r="AJ4" s="930"/>
      <c r="AK4" s="930"/>
      <c r="AL4" s="930"/>
      <c r="AM4" s="931"/>
      <c r="AN4" s="843"/>
      <c r="AO4" s="843"/>
      <c r="AP4" s="843"/>
      <c r="AQ4" s="843"/>
      <c r="AR4" s="843"/>
      <c r="AS4" s="843"/>
      <c r="AT4" s="843"/>
      <c r="AU4" s="843"/>
      <c r="AV4" s="843"/>
    </row>
    <row r="5" spans="1:48" s="3" customFormat="1" ht="12" customHeight="1">
      <c r="A5" s="3" t="s">
        <v>96</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929" t="s">
        <v>164</v>
      </c>
      <c r="AJ5" s="930"/>
      <c r="AK5" s="930"/>
      <c r="AL5" s="930"/>
      <c r="AM5" s="931"/>
      <c r="AN5" s="846" t="s">
        <v>289</v>
      </c>
      <c r="AO5" s="846"/>
      <c r="AP5" s="846"/>
      <c r="AQ5" s="846"/>
      <c r="AR5" s="846"/>
      <c r="AS5" s="846"/>
      <c r="AT5" s="846"/>
      <c r="AU5" s="846"/>
      <c r="AV5" s="846"/>
    </row>
    <row r="6" spans="1:48" s="3" customFormat="1" ht="12" customHeight="1">
      <c r="A6" s="8"/>
      <c r="B6" s="9"/>
      <c r="C6" s="9"/>
      <c r="D6" s="9"/>
      <c r="E6" s="9"/>
      <c r="F6" s="9"/>
      <c r="G6" s="9"/>
      <c r="H6" s="9"/>
      <c r="I6" s="9"/>
      <c r="J6" s="9"/>
      <c r="K6" s="9"/>
      <c r="L6" s="9"/>
      <c r="M6" s="9"/>
      <c r="N6" s="9"/>
      <c r="O6" s="7"/>
      <c r="Q6" s="9"/>
      <c r="R6" s="9"/>
      <c r="S6" s="9"/>
      <c r="T6" s="9"/>
      <c r="U6" s="10"/>
      <c r="AG6" s="12"/>
      <c r="AH6" s="9"/>
      <c r="AI6" s="9"/>
      <c r="AJ6" s="10"/>
      <c r="AK6" s="10"/>
      <c r="AL6" s="11"/>
      <c r="AM6" s="10"/>
      <c r="AV6" s="12" t="s">
        <v>177</v>
      </c>
    </row>
    <row r="7" spans="1:48" s="3" customFormat="1" ht="12" customHeight="1">
      <c r="A7" s="789" t="s">
        <v>171</v>
      </c>
      <c r="B7" s="802" t="s">
        <v>178</v>
      </c>
      <c r="C7" s="803"/>
      <c r="D7" s="803"/>
      <c r="E7" s="803"/>
      <c r="F7" s="804"/>
      <c r="G7" s="893" t="s">
        <v>179</v>
      </c>
      <c r="H7" s="894"/>
      <c r="I7" s="894"/>
      <c r="J7" s="894"/>
      <c r="K7" s="894"/>
      <c r="L7" s="894"/>
      <c r="M7" s="894"/>
      <c r="N7" s="894"/>
      <c r="O7" s="906"/>
      <c r="P7" s="802" t="s">
        <v>174</v>
      </c>
      <c r="Q7" s="803"/>
      <c r="R7" s="804"/>
      <c r="S7" s="853" t="s">
        <v>184</v>
      </c>
      <c r="T7" s="853"/>
      <c r="U7" s="853"/>
      <c r="V7" s="853"/>
      <c r="W7" s="853"/>
      <c r="X7" s="853"/>
      <c r="Y7" s="853"/>
      <c r="Z7" s="853"/>
      <c r="AA7" s="853"/>
      <c r="AB7" s="853"/>
      <c r="AC7" s="853"/>
      <c r="AD7" s="853"/>
      <c r="AE7" s="853"/>
      <c r="AF7" s="853"/>
      <c r="AG7" s="853"/>
      <c r="AH7" s="850" t="s">
        <v>185</v>
      </c>
      <c r="AI7" s="851"/>
      <c r="AJ7" s="851"/>
      <c r="AK7" s="851"/>
      <c r="AL7" s="851"/>
      <c r="AM7" s="851"/>
      <c r="AN7" s="851"/>
      <c r="AO7" s="851"/>
      <c r="AP7" s="851"/>
      <c r="AQ7" s="851"/>
      <c r="AR7" s="851"/>
      <c r="AS7" s="852"/>
      <c r="AT7" s="845" t="s">
        <v>165</v>
      </c>
      <c r="AU7" s="845"/>
      <c r="AV7" s="845"/>
    </row>
    <row r="8" spans="1:48" s="3" customFormat="1" ht="12" customHeight="1">
      <c r="A8" s="789"/>
      <c r="B8" s="805"/>
      <c r="C8" s="806"/>
      <c r="D8" s="806"/>
      <c r="E8" s="806"/>
      <c r="F8" s="807"/>
      <c r="G8" s="805" t="s">
        <v>180</v>
      </c>
      <c r="H8" s="806"/>
      <c r="I8" s="806"/>
      <c r="J8" s="806"/>
      <c r="K8" s="807"/>
      <c r="L8" s="805" t="s">
        <v>181</v>
      </c>
      <c r="M8" s="806"/>
      <c r="N8" s="806"/>
      <c r="O8" s="807"/>
      <c r="P8" s="805"/>
      <c r="Q8" s="806"/>
      <c r="R8" s="807"/>
      <c r="S8" s="799" t="s">
        <v>130</v>
      </c>
      <c r="T8" s="800"/>
      <c r="U8" s="801"/>
      <c r="V8" s="799" t="s">
        <v>132</v>
      </c>
      <c r="W8" s="800"/>
      <c r="X8" s="801"/>
      <c r="Y8" s="799" t="s">
        <v>133</v>
      </c>
      <c r="Z8" s="800"/>
      <c r="AA8" s="801"/>
      <c r="AB8" s="820" t="s">
        <v>166</v>
      </c>
      <c r="AC8" s="821"/>
      <c r="AD8" s="822"/>
      <c r="AE8" s="820" t="s">
        <v>167</v>
      </c>
      <c r="AF8" s="821"/>
      <c r="AG8" s="822"/>
      <c r="AH8" s="799" t="s">
        <v>175</v>
      </c>
      <c r="AI8" s="800"/>
      <c r="AJ8" s="801"/>
      <c r="AK8" s="799" t="s">
        <v>182</v>
      </c>
      <c r="AL8" s="800"/>
      <c r="AM8" s="801"/>
      <c r="AN8" s="820" t="s">
        <v>166</v>
      </c>
      <c r="AO8" s="821"/>
      <c r="AP8" s="822"/>
      <c r="AQ8" s="820" t="s">
        <v>167</v>
      </c>
      <c r="AR8" s="821"/>
      <c r="AS8" s="822"/>
      <c r="AT8" s="845"/>
      <c r="AU8" s="845"/>
      <c r="AV8" s="845"/>
    </row>
    <row r="9" spans="1:48" s="3" customFormat="1" ht="12" customHeight="1">
      <c r="A9" s="789"/>
      <c r="B9" s="805"/>
      <c r="C9" s="806"/>
      <c r="D9" s="806"/>
      <c r="E9" s="806"/>
      <c r="F9" s="807"/>
      <c r="G9" s="805"/>
      <c r="H9" s="806"/>
      <c r="I9" s="806"/>
      <c r="J9" s="806"/>
      <c r="K9" s="807"/>
      <c r="L9" s="805"/>
      <c r="M9" s="806"/>
      <c r="N9" s="806"/>
      <c r="O9" s="807"/>
      <c r="P9" s="805"/>
      <c r="Q9" s="806"/>
      <c r="R9" s="807"/>
      <c r="S9" s="932" t="str">
        <f>'E(2)-1'!Q9</f>
        <v>青少年育成事業</v>
      </c>
      <c r="T9" s="933"/>
      <c r="U9" s="934"/>
      <c r="V9" s="932" t="str">
        <f>'E(2)-1'!T9</f>
        <v>まちづくり事業</v>
      </c>
      <c r="W9" s="933"/>
      <c r="X9" s="934"/>
      <c r="Y9" s="932" t="str">
        <f>'E(2)-1'!W9</f>
        <v>環境事業</v>
      </c>
      <c r="Z9" s="933"/>
      <c r="AA9" s="934"/>
      <c r="AB9" s="793"/>
      <c r="AC9" s="794"/>
      <c r="AD9" s="795"/>
      <c r="AE9" s="793"/>
      <c r="AF9" s="794"/>
      <c r="AG9" s="795"/>
      <c r="AH9" s="790" t="str">
        <f>'E(2)-1'!AF9</f>
        <v>その他の
関連事業</v>
      </c>
      <c r="AI9" s="791"/>
      <c r="AJ9" s="792"/>
      <c r="AK9" s="75"/>
      <c r="AL9" s="76"/>
      <c r="AM9" s="77"/>
      <c r="AN9" s="793"/>
      <c r="AO9" s="794"/>
      <c r="AP9" s="795"/>
      <c r="AQ9" s="793"/>
      <c r="AR9" s="794"/>
      <c r="AS9" s="795"/>
      <c r="AT9" s="845"/>
      <c r="AU9" s="845"/>
      <c r="AV9" s="845"/>
    </row>
    <row r="10" spans="1:48" s="3" customFormat="1" ht="12" customHeight="1">
      <c r="A10" s="789"/>
      <c r="B10" s="805"/>
      <c r="C10" s="806"/>
      <c r="D10" s="806"/>
      <c r="E10" s="806"/>
      <c r="F10" s="807"/>
      <c r="G10" s="805"/>
      <c r="H10" s="806"/>
      <c r="I10" s="806"/>
      <c r="J10" s="806"/>
      <c r="K10" s="807"/>
      <c r="L10" s="805"/>
      <c r="M10" s="806"/>
      <c r="N10" s="806"/>
      <c r="O10" s="807"/>
      <c r="P10" s="805"/>
      <c r="Q10" s="806"/>
      <c r="R10" s="807"/>
      <c r="S10" s="935"/>
      <c r="T10" s="936"/>
      <c r="U10" s="937"/>
      <c r="V10" s="935"/>
      <c r="W10" s="936"/>
      <c r="X10" s="937"/>
      <c r="Y10" s="935"/>
      <c r="Z10" s="936"/>
      <c r="AA10" s="937"/>
      <c r="AB10" s="793"/>
      <c r="AC10" s="794"/>
      <c r="AD10" s="795"/>
      <c r="AE10" s="793"/>
      <c r="AF10" s="794"/>
      <c r="AG10" s="795"/>
      <c r="AH10" s="793"/>
      <c r="AI10" s="794"/>
      <c r="AJ10" s="795"/>
      <c r="AK10" s="49"/>
      <c r="AL10" s="50"/>
      <c r="AM10" s="51"/>
      <c r="AN10" s="793"/>
      <c r="AO10" s="794"/>
      <c r="AP10" s="795"/>
      <c r="AQ10" s="793"/>
      <c r="AR10" s="794"/>
      <c r="AS10" s="795"/>
      <c r="AT10" s="845"/>
      <c r="AU10" s="845"/>
      <c r="AV10" s="845"/>
    </row>
    <row r="11" spans="1:48" s="3" customFormat="1" ht="12" customHeight="1">
      <c r="A11" s="789"/>
      <c r="B11" s="805"/>
      <c r="C11" s="806"/>
      <c r="D11" s="806"/>
      <c r="E11" s="806"/>
      <c r="F11" s="807"/>
      <c r="G11" s="805"/>
      <c r="H11" s="806"/>
      <c r="I11" s="806"/>
      <c r="J11" s="806"/>
      <c r="K11" s="807"/>
      <c r="L11" s="805"/>
      <c r="M11" s="806"/>
      <c r="N11" s="806"/>
      <c r="O11" s="807"/>
      <c r="P11" s="805"/>
      <c r="Q11" s="806"/>
      <c r="R11" s="807"/>
      <c r="S11" s="935"/>
      <c r="T11" s="936"/>
      <c r="U11" s="937"/>
      <c r="V11" s="935"/>
      <c r="W11" s="936"/>
      <c r="X11" s="937"/>
      <c r="Y11" s="935"/>
      <c r="Z11" s="936"/>
      <c r="AA11" s="937"/>
      <c r="AB11" s="793"/>
      <c r="AC11" s="794"/>
      <c r="AD11" s="795"/>
      <c r="AE11" s="793"/>
      <c r="AF11" s="794"/>
      <c r="AG11" s="795"/>
      <c r="AH11" s="793"/>
      <c r="AI11" s="794"/>
      <c r="AJ11" s="795"/>
      <c r="AK11" s="49"/>
      <c r="AL11" s="50"/>
      <c r="AM11" s="51"/>
      <c r="AN11" s="793"/>
      <c r="AO11" s="794"/>
      <c r="AP11" s="795"/>
      <c r="AQ11" s="793"/>
      <c r="AR11" s="794"/>
      <c r="AS11" s="795"/>
      <c r="AT11" s="845"/>
      <c r="AU11" s="845"/>
      <c r="AV11" s="845"/>
    </row>
    <row r="12" spans="1:48" s="3" customFormat="1" ht="12" customHeight="1">
      <c r="A12" s="789"/>
      <c r="B12" s="805"/>
      <c r="C12" s="806"/>
      <c r="D12" s="806"/>
      <c r="E12" s="806"/>
      <c r="F12" s="807"/>
      <c r="G12" s="805"/>
      <c r="H12" s="806"/>
      <c r="I12" s="806"/>
      <c r="J12" s="806"/>
      <c r="K12" s="807"/>
      <c r="L12" s="805"/>
      <c r="M12" s="806"/>
      <c r="N12" s="806"/>
      <c r="O12" s="807"/>
      <c r="P12" s="805"/>
      <c r="Q12" s="806"/>
      <c r="R12" s="807"/>
      <c r="S12" s="935"/>
      <c r="T12" s="936"/>
      <c r="U12" s="937"/>
      <c r="V12" s="935"/>
      <c r="W12" s="936"/>
      <c r="X12" s="937"/>
      <c r="Y12" s="935"/>
      <c r="Z12" s="936"/>
      <c r="AA12" s="937"/>
      <c r="AB12" s="793"/>
      <c r="AC12" s="794"/>
      <c r="AD12" s="795"/>
      <c r="AE12" s="793"/>
      <c r="AF12" s="794"/>
      <c r="AG12" s="795"/>
      <c r="AH12" s="793"/>
      <c r="AI12" s="794"/>
      <c r="AJ12" s="795"/>
      <c r="AK12" s="49"/>
      <c r="AL12" s="50"/>
      <c r="AM12" s="51"/>
      <c r="AN12" s="793"/>
      <c r="AO12" s="794"/>
      <c r="AP12" s="795"/>
      <c r="AQ12" s="793"/>
      <c r="AR12" s="794"/>
      <c r="AS12" s="795"/>
      <c r="AT12" s="845"/>
      <c r="AU12" s="845"/>
      <c r="AV12" s="845"/>
    </row>
    <row r="13" spans="1:48" s="3" customFormat="1" ht="12" customHeight="1">
      <c r="A13" s="789"/>
      <c r="B13" s="805"/>
      <c r="C13" s="806"/>
      <c r="D13" s="806"/>
      <c r="E13" s="806"/>
      <c r="F13" s="807"/>
      <c r="G13" s="805"/>
      <c r="H13" s="806"/>
      <c r="I13" s="806"/>
      <c r="J13" s="806"/>
      <c r="K13" s="807"/>
      <c r="L13" s="805"/>
      <c r="M13" s="806"/>
      <c r="N13" s="806"/>
      <c r="O13" s="807"/>
      <c r="P13" s="805"/>
      <c r="Q13" s="806"/>
      <c r="R13" s="807"/>
      <c r="S13" s="935"/>
      <c r="T13" s="936"/>
      <c r="U13" s="937"/>
      <c r="V13" s="935"/>
      <c r="W13" s="936"/>
      <c r="X13" s="937"/>
      <c r="Y13" s="935"/>
      <c r="Z13" s="936"/>
      <c r="AA13" s="937"/>
      <c r="AB13" s="793"/>
      <c r="AC13" s="794"/>
      <c r="AD13" s="795"/>
      <c r="AE13" s="793"/>
      <c r="AF13" s="794"/>
      <c r="AG13" s="795"/>
      <c r="AH13" s="793"/>
      <c r="AI13" s="794"/>
      <c r="AJ13" s="795"/>
      <c r="AK13" s="904"/>
      <c r="AL13" s="904"/>
      <c r="AM13" s="904"/>
      <c r="AN13" s="793"/>
      <c r="AO13" s="794"/>
      <c r="AP13" s="795"/>
      <c r="AQ13" s="793"/>
      <c r="AR13" s="794"/>
      <c r="AS13" s="795"/>
      <c r="AT13" s="845"/>
      <c r="AU13" s="845"/>
      <c r="AV13" s="845"/>
    </row>
    <row r="14" spans="1:48" s="3" customFormat="1" ht="12" customHeight="1">
      <c r="A14" s="789"/>
      <c r="B14" s="808"/>
      <c r="C14" s="809"/>
      <c r="D14" s="809"/>
      <c r="E14" s="809"/>
      <c r="F14" s="810"/>
      <c r="G14" s="808"/>
      <c r="H14" s="809"/>
      <c r="I14" s="809"/>
      <c r="J14" s="809"/>
      <c r="K14" s="810"/>
      <c r="L14" s="808"/>
      <c r="M14" s="809"/>
      <c r="N14" s="809"/>
      <c r="O14" s="810"/>
      <c r="P14" s="808"/>
      <c r="Q14" s="809"/>
      <c r="R14" s="810"/>
      <c r="S14" s="938"/>
      <c r="T14" s="939"/>
      <c r="U14" s="940"/>
      <c r="V14" s="938"/>
      <c r="W14" s="939"/>
      <c r="X14" s="940"/>
      <c r="Y14" s="938"/>
      <c r="Z14" s="939"/>
      <c r="AA14" s="940"/>
      <c r="AB14" s="796"/>
      <c r="AC14" s="797"/>
      <c r="AD14" s="798"/>
      <c r="AE14" s="796"/>
      <c r="AF14" s="797"/>
      <c r="AG14" s="798"/>
      <c r="AH14" s="796"/>
      <c r="AI14" s="797"/>
      <c r="AJ14" s="798"/>
      <c r="AK14" s="905"/>
      <c r="AL14" s="905"/>
      <c r="AM14" s="905"/>
      <c r="AN14" s="796"/>
      <c r="AO14" s="797"/>
      <c r="AP14" s="798"/>
      <c r="AQ14" s="796"/>
      <c r="AR14" s="797"/>
      <c r="AS14" s="798"/>
      <c r="AT14" s="845"/>
      <c r="AU14" s="845"/>
      <c r="AV14" s="845"/>
    </row>
    <row r="15" spans="1:48" s="3" customFormat="1" ht="12" customHeight="1">
      <c r="A15" s="789">
        <v>1</v>
      </c>
      <c r="B15" s="950" t="s">
        <v>93</v>
      </c>
      <c r="C15" s="950"/>
      <c r="D15" s="950"/>
      <c r="E15" s="950"/>
      <c r="F15" s="950"/>
      <c r="G15" s="950" t="s">
        <v>93</v>
      </c>
      <c r="H15" s="950"/>
      <c r="I15" s="950"/>
      <c r="J15" s="950"/>
      <c r="K15" s="950"/>
      <c r="L15" s="951">
        <f>明細書2!B3</f>
        <v>551600</v>
      </c>
      <c r="M15" s="951"/>
      <c r="N15" s="951"/>
      <c r="O15" s="951"/>
      <c r="P15" s="941" t="s">
        <v>37</v>
      </c>
      <c r="Q15" s="942"/>
      <c r="R15" s="943"/>
      <c r="S15" s="829">
        <f>+諸経費按分!D16</f>
        <v>64900</v>
      </c>
      <c r="T15" s="830"/>
      <c r="U15" s="831"/>
      <c r="V15" s="829">
        <f>+諸経費按分!E16</f>
        <v>81100</v>
      </c>
      <c r="W15" s="830"/>
      <c r="X15" s="831"/>
      <c r="Y15" s="829">
        <f>+諸経費按分!F16</f>
        <v>0</v>
      </c>
      <c r="Z15" s="830"/>
      <c r="AA15" s="831"/>
      <c r="AB15" s="829"/>
      <c r="AC15" s="830"/>
      <c r="AD15" s="831"/>
      <c r="AE15" s="898">
        <f>IF(COUNT($S15:$AD15,$AH15:$AP15,$AT15)=0,"",SUM(S15:AD15))</f>
        <v>146000</v>
      </c>
      <c r="AF15" s="899"/>
      <c r="AG15" s="900"/>
      <c r="AH15" s="829">
        <f>+諸経費按分!H16</f>
        <v>373200</v>
      </c>
      <c r="AI15" s="830"/>
      <c r="AJ15" s="831"/>
      <c r="AK15" s="829"/>
      <c r="AL15" s="830"/>
      <c r="AM15" s="831"/>
      <c r="AN15" s="829"/>
      <c r="AO15" s="830"/>
      <c r="AP15" s="831"/>
      <c r="AQ15" s="901">
        <f>IF(COUNT($S15:$AD15,$AH15:$AP15,$AT15)=0,"",SUM(AH15:AP15))</f>
        <v>373200</v>
      </c>
      <c r="AR15" s="902"/>
      <c r="AS15" s="903"/>
      <c r="AT15" s="829">
        <f>+諸経費按分!I16-100</f>
        <v>32300</v>
      </c>
      <c r="AU15" s="830"/>
      <c r="AV15" s="831"/>
    </row>
    <row r="16" spans="1:48" s="3" customFormat="1" ht="12" customHeight="1">
      <c r="A16" s="789"/>
      <c r="B16" s="950"/>
      <c r="C16" s="950"/>
      <c r="D16" s="950"/>
      <c r="E16" s="950"/>
      <c r="F16" s="950"/>
      <c r="G16" s="950"/>
      <c r="H16" s="950"/>
      <c r="I16" s="950"/>
      <c r="J16" s="950"/>
      <c r="K16" s="950"/>
      <c r="L16" s="951"/>
      <c r="M16" s="951"/>
      <c r="N16" s="951"/>
      <c r="O16" s="951"/>
      <c r="P16" s="944"/>
      <c r="Q16" s="945"/>
      <c r="R16" s="946"/>
      <c r="S16" s="832">
        <f>IF(COUNT($S15:$AD15,$AH15:$AP15,$AT15)=0,"",ROUND(S15/SUM($S15:$AD15,$AH15:$AP15,$AT15),3))</f>
        <v>0.11799999999999999</v>
      </c>
      <c r="T16" s="833"/>
      <c r="U16" s="834"/>
      <c r="V16" s="832">
        <f>IF(COUNT($S15:$AD15,$AH15:$AP15,$AT15)=0,"",ROUND(V15/SUM($S15:$AD15,$AH15:$AP15,$AT15),3))</f>
        <v>0.14699999999999999</v>
      </c>
      <c r="W16" s="833"/>
      <c r="X16" s="834"/>
      <c r="Y16" s="832">
        <f>IF(COUNT($S15:$AD15,$AH15:$AP15,$AT15)=0,"",ROUND(Y15/SUM($S15:$AD15,$AH15:$AP15,$AT15),3))</f>
        <v>0</v>
      </c>
      <c r="Z16" s="833"/>
      <c r="AA16" s="834"/>
      <c r="AB16" s="832">
        <f>IF(COUNT($S15:$AD15,$AH15:$AP15,$AT15)=0,"",ROUND(AB15/SUM($S15:$AD15,$AH15:$AP15,$AT15),3))</f>
        <v>0</v>
      </c>
      <c r="AC16" s="833"/>
      <c r="AD16" s="834"/>
      <c r="AE16" s="832">
        <f>IF(COUNT($S15:$AD15,$AH15:$AP15,$AT15)=0,"",ROUND(AE15/SUM($S15:$AD15,$AH15:$AP15,$AT15),3))</f>
        <v>0.26500000000000001</v>
      </c>
      <c r="AF16" s="833"/>
      <c r="AG16" s="834"/>
      <c r="AH16" s="869">
        <f>IF(COUNT($S15:$AD15,$AH15:$AP15,$AT15)=0,"",ROUND(AH15/SUM($S15:$AD15,$AH15:$AP15,$AT15),3))</f>
        <v>0.67700000000000005</v>
      </c>
      <c r="AI16" s="870"/>
      <c r="AJ16" s="871"/>
      <c r="AK16" s="869">
        <f>IF(COUNT($S15:$AD15,$AH15:$AP15,$AT15)=0,"",ROUND(AK15/SUM($S15:$AD15,$AH15:$AP15,$AT15),3))</f>
        <v>0</v>
      </c>
      <c r="AL16" s="870"/>
      <c r="AM16" s="871"/>
      <c r="AN16" s="869">
        <f>IF(COUNT($S15:$AD15,$AH15:$AP15,$AT15)=0,"",ROUND(AN15/SUM($S15:$AD15,$AH15:$AP15,$AT15),3))</f>
        <v>0</v>
      </c>
      <c r="AO16" s="870"/>
      <c r="AP16" s="871"/>
      <c r="AQ16" s="869">
        <f>IF(COUNT($S15:$AD15,$AH15:$AP15,$AT15)=0,"",ROUND(AQ15/SUM($S15:$AD15,$AH15:$AP15,$AT15),3))</f>
        <v>0.67700000000000005</v>
      </c>
      <c r="AR16" s="870"/>
      <c r="AS16" s="871"/>
      <c r="AT16" s="863">
        <f>IF(COUNT($S15:$AD15,$AH15:$AP15,$AT15)=0,"",ROUND(AT15/SUM($S15:$AD15,$AH15:$AP15,$AT15),3))</f>
        <v>5.8999999999999997E-2</v>
      </c>
      <c r="AU16" s="864"/>
      <c r="AV16" s="865"/>
    </row>
    <row r="17" spans="1:48" s="3" customFormat="1" ht="12" customHeight="1">
      <c r="A17" s="789"/>
      <c r="B17" s="950"/>
      <c r="C17" s="950"/>
      <c r="D17" s="950"/>
      <c r="E17" s="950"/>
      <c r="F17" s="950"/>
      <c r="G17" s="950"/>
      <c r="H17" s="950"/>
      <c r="I17" s="950"/>
      <c r="J17" s="950"/>
      <c r="K17" s="950"/>
      <c r="L17" s="951"/>
      <c r="M17" s="951"/>
      <c r="N17" s="951"/>
      <c r="O17" s="951"/>
      <c r="P17" s="947"/>
      <c r="Q17" s="948"/>
      <c r="R17" s="949"/>
      <c r="S17" s="823">
        <f>IF(COUNT($S15:$AD15,$AH15:$AP15,$AT15)=0,"",$L15*(S15/($AE15+$AQ15+$AT15)))</f>
        <v>64911.767905711691</v>
      </c>
      <c r="T17" s="824"/>
      <c r="U17" s="825"/>
      <c r="V17" s="823">
        <f>IF(COUNT($S15:$AD15,$AH15:$AP15,$AT15)=0,"",$L15*(V15/($AE15+$AQ15+$AT15)))</f>
        <v>81114.705349048047</v>
      </c>
      <c r="W17" s="824"/>
      <c r="X17" s="825"/>
      <c r="Y17" s="823">
        <f>IF(COUNT($S15:$AD15,$AH15:$AP15,$AT15)=0,"",$L15*(Y15/($AE15+$AQ15+$AT15)))</f>
        <v>0</v>
      </c>
      <c r="Z17" s="824"/>
      <c r="AA17" s="825"/>
      <c r="AB17" s="823">
        <f>IF(COUNT($S15:$AD15,$AH15:$AP15,$AT15)=0,"",$L15*(AB15/($AE15+$AQ15+$AT15)))</f>
        <v>0</v>
      </c>
      <c r="AC17" s="824"/>
      <c r="AD17" s="825"/>
      <c r="AE17" s="823">
        <f>IF(COUNT($S15:$AD15,$AH15:$AP15,$AT15)=0,"",$L15*(AE15/($AE15+$AQ15+$AT15)))</f>
        <v>146026.47325475974</v>
      </c>
      <c r="AF17" s="824"/>
      <c r="AG17" s="825"/>
      <c r="AH17" s="881">
        <f>IF(COUNT($S15:$AD15,$AH15:$AP15,$AT15)=0,"",$L15*(AH15/($AE15+$AQ15+$AT15)))</f>
        <v>373267.66999093379</v>
      </c>
      <c r="AI17" s="882"/>
      <c r="AJ17" s="883"/>
      <c r="AK17" s="881">
        <f>IF(COUNT($S15:$AD15,$AH15:$AP15,$AT15)=0,"",$L15*(AK15/($AE15+$AQ15+$AT15)))</f>
        <v>0</v>
      </c>
      <c r="AL17" s="882"/>
      <c r="AM17" s="883"/>
      <c r="AN17" s="881">
        <f>IF(COUNT($S15:$AD15,$AH15:$AP15,$AT15)=0,"",$L15*(AN15/($AE15+$AQ15+$AT15)))</f>
        <v>0</v>
      </c>
      <c r="AO17" s="882"/>
      <c r="AP17" s="883"/>
      <c r="AQ17" s="881">
        <f>IF(COUNT($S15:$AD15,$AH15:$AP15,$AT15)=0,"",$L15*(AQ15/($AE15+$AQ15+$AT15)))</f>
        <v>373267.66999093379</v>
      </c>
      <c r="AR17" s="882"/>
      <c r="AS17" s="883"/>
      <c r="AT17" s="887">
        <f>IF(COUNT($S15:$AD15,$AH15:$AP15,$AT15)=0,"",$L15*(AT15/($AE15+$AQ15+$AT15)))</f>
        <v>32305.856754306435</v>
      </c>
      <c r="AU17" s="888"/>
      <c r="AV17" s="889"/>
    </row>
    <row r="18" spans="1:48" s="3" customFormat="1" ht="12" customHeight="1">
      <c r="A18" s="789">
        <v>2</v>
      </c>
      <c r="B18" s="950" t="s">
        <v>68</v>
      </c>
      <c r="C18" s="950"/>
      <c r="D18" s="950"/>
      <c r="E18" s="950"/>
      <c r="F18" s="950"/>
      <c r="G18" s="950" t="s">
        <v>68</v>
      </c>
      <c r="H18" s="950"/>
      <c r="I18" s="950"/>
      <c r="J18" s="950"/>
      <c r="K18" s="950"/>
      <c r="L18" s="952">
        <f>明細書2!B4</f>
        <v>210000</v>
      </c>
      <c r="M18" s="953"/>
      <c r="N18" s="953"/>
      <c r="O18" s="954"/>
      <c r="P18" s="941" t="s">
        <v>37</v>
      </c>
      <c r="Q18" s="942"/>
      <c r="R18" s="943"/>
      <c r="S18" s="829">
        <f>+諸経費按分!D17</f>
        <v>24700</v>
      </c>
      <c r="T18" s="830"/>
      <c r="U18" s="831"/>
      <c r="V18" s="829">
        <f>+諸経費按分!E17</f>
        <v>30900</v>
      </c>
      <c r="W18" s="830"/>
      <c r="X18" s="831"/>
      <c r="Y18" s="829">
        <f>+諸経費按分!F17</f>
        <v>0</v>
      </c>
      <c r="Z18" s="830"/>
      <c r="AA18" s="831"/>
      <c r="AB18" s="829"/>
      <c r="AC18" s="830"/>
      <c r="AD18" s="831"/>
      <c r="AE18" s="898">
        <f>IF(COUNT($S18:$AD18,$AH18:$AP18,$AT18)=0,"",SUM(S18:AD18))</f>
        <v>55600</v>
      </c>
      <c r="AF18" s="899"/>
      <c r="AG18" s="900"/>
      <c r="AH18" s="829">
        <f>+諸経費按分!H17</f>
        <v>142100</v>
      </c>
      <c r="AI18" s="830"/>
      <c r="AJ18" s="831"/>
      <c r="AK18" s="829"/>
      <c r="AL18" s="830"/>
      <c r="AM18" s="831"/>
      <c r="AN18" s="829"/>
      <c r="AO18" s="830"/>
      <c r="AP18" s="831"/>
      <c r="AQ18" s="901">
        <f>IF(COUNT($S18:$AD18,$AH18:$AP18,$AT18)=0,"",SUM(AH18:AP18))</f>
        <v>142100</v>
      </c>
      <c r="AR18" s="902"/>
      <c r="AS18" s="903"/>
      <c r="AT18" s="829">
        <f>+諸経費按分!I17-100</f>
        <v>12200</v>
      </c>
      <c r="AU18" s="830"/>
      <c r="AV18" s="831"/>
    </row>
    <row r="19" spans="1:48" s="3" customFormat="1" ht="12" customHeight="1">
      <c r="A19" s="789"/>
      <c r="B19" s="950"/>
      <c r="C19" s="950"/>
      <c r="D19" s="950"/>
      <c r="E19" s="950"/>
      <c r="F19" s="950"/>
      <c r="G19" s="950"/>
      <c r="H19" s="950"/>
      <c r="I19" s="950"/>
      <c r="J19" s="950"/>
      <c r="K19" s="950"/>
      <c r="L19" s="955"/>
      <c r="M19" s="956"/>
      <c r="N19" s="956"/>
      <c r="O19" s="957"/>
      <c r="P19" s="944"/>
      <c r="Q19" s="945"/>
      <c r="R19" s="946"/>
      <c r="S19" s="832">
        <f>IF(COUNT($S18:$AD18,$AH18:$AP18,$AT18)=0,"",ROUND(S18/SUM($S18:$AD18,$AH18:$AP18,$AT18),3))</f>
        <v>0.11799999999999999</v>
      </c>
      <c r="T19" s="833"/>
      <c r="U19" s="834"/>
      <c r="V19" s="832">
        <f>IF(COUNT($S18:$AD18,$AH18:$AP18,$AT18)=0,"",ROUND(V18/SUM($S18:$AD18,$AH18:$AP18,$AT18),3))</f>
        <v>0.14699999999999999</v>
      </c>
      <c r="W19" s="833"/>
      <c r="X19" s="834"/>
      <c r="Y19" s="832">
        <f>IF(COUNT($S18:$AD18,$AH18:$AP18,$AT18)=0,"",ROUND(Y18/SUM($S18:$AD18,$AH18:$AP18,$AT18),3))</f>
        <v>0</v>
      </c>
      <c r="Z19" s="833"/>
      <c r="AA19" s="834"/>
      <c r="AB19" s="832">
        <f>IF(COUNT($S18:$AD18,$AH18:$AP18,$AT18)=0,"",ROUND(AB18/SUM($S18:$AD18,$AH18:$AP18,$AT18),3))</f>
        <v>0</v>
      </c>
      <c r="AC19" s="833"/>
      <c r="AD19" s="834"/>
      <c r="AE19" s="832">
        <f>IF(COUNT($S18:$AD18,$AH18:$AP18,$AT18)=0,"",ROUND(AE18/SUM($S18:$AD18,$AH18:$AP18,$AT18),3))</f>
        <v>0.26500000000000001</v>
      </c>
      <c r="AF19" s="833"/>
      <c r="AG19" s="834"/>
      <c r="AH19" s="869">
        <f>IF(COUNT($S18:$AD18,$AH18:$AP18,$AT18)=0,"",ROUND(AH18/SUM($S18:$AD18,$AH18:$AP18,$AT18),3))</f>
        <v>0.67700000000000005</v>
      </c>
      <c r="AI19" s="870"/>
      <c r="AJ19" s="871"/>
      <c r="AK19" s="869">
        <f>IF(COUNT($S18:$AD18,$AH18:$AP18,$AT18)=0,"",ROUND(AK18/SUM($S18:$AD18,$AH18:$AP18,$AT18),3))</f>
        <v>0</v>
      </c>
      <c r="AL19" s="870"/>
      <c r="AM19" s="871"/>
      <c r="AN19" s="869">
        <f>IF(COUNT($S18:$AD18,$AH18:$AP18,$AT18)=0,"",ROUND(AN18/SUM($S18:$AD18,$AH18:$AP18,$AT18),3))</f>
        <v>0</v>
      </c>
      <c r="AO19" s="870"/>
      <c r="AP19" s="871"/>
      <c r="AQ19" s="869">
        <f>IF(COUNT($S18:$AD18,$AH18:$AP18,$AT18)=0,"",ROUND(AQ18/SUM($S18:$AD18,$AH18:$AP18,$AT18),3))</f>
        <v>0.67700000000000005</v>
      </c>
      <c r="AR19" s="870"/>
      <c r="AS19" s="871"/>
      <c r="AT19" s="863">
        <f>IF(COUNT($S18:$AD18,$AH18:$AP18,$AT18)=0,"",ROUND(AT18/SUM($S18:$AD18,$AH18:$AP18,$AT18),3))</f>
        <v>5.8000000000000003E-2</v>
      </c>
      <c r="AU19" s="864"/>
      <c r="AV19" s="865"/>
    </row>
    <row r="20" spans="1:48" s="3" customFormat="1" ht="12" customHeight="1">
      <c r="A20" s="789"/>
      <c r="B20" s="950"/>
      <c r="C20" s="950"/>
      <c r="D20" s="950"/>
      <c r="E20" s="950"/>
      <c r="F20" s="950"/>
      <c r="G20" s="950"/>
      <c r="H20" s="950"/>
      <c r="I20" s="950"/>
      <c r="J20" s="950"/>
      <c r="K20" s="950"/>
      <c r="L20" s="958"/>
      <c r="M20" s="959"/>
      <c r="N20" s="959"/>
      <c r="O20" s="960"/>
      <c r="P20" s="947"/>
      <c r="Q20" s="948"/>
      <c r="R20" s="949"/>
      <c r="S20" s="823">
        <f>IF(COUNT($S18:$AD18,$AH18:$AP18,$AT18)=0,"",$L18*(S18/($AE18+$AQ18+$AT18)))</f>
        <v>24711.767508337303</v>
      </c>
      <c r="T20" s="824"/>
      <c r="U20" s="825"/>
      <c r="V20" s="823">
        <f>IF(COUNT($S18:$AD18,$AH18:$AP18,$AT18)=0,"",$L18*(V18/($AE18+$AQ18+$AT18)))</f>
        <v>30914.721295855168</v>
      </c>
      <c r="W20" s="824"/>
      <c r="X20" s="825"/>
      <c r="Y20" s="823">
        <f>IF(COUNT($S18:$AD18,$AH18:$AP18,$AT18)=0,"",$L18*(Y18/($AE18+$AQ18+$AT18)))</f>
        <v>0</v>
      </c>
      <c r="Z20" s="824"/>
      <c r="AA20" s="825"/>
      <c r="AB20" s="823">
        <f>IF(COUNT($S18:$AD18,$AH18:$AP18,$AT18)=0,"",$L18*(AB18/($AE18+$AQ18+$AT18)))</f>
        <v>0</v>
      </c>
      <c r="AC20" s="824"/>
      <c r="AD20" s="825"/>
      <c r="AE20" s="823">
        <f>IF(COUNT($S18:$AD18,$AH18:$AP18,$AT18)=0,"",$L18*(AE18/($AE18+$AQ18+$AT18)))</f>
        <v>55626.488804192464</v>
      </c>
      <c r="AF20" s="824"/>
      <c r="AG20" s="825"/>
      <c r="AH20" s="881">
        <f>IF(COUNT($S18:$AD18,$AH18:$AP18,$AT18)=0,"",$L18*(AH18/($AE18+$AQ18+$AT18)))</f>
        <v>142167.69890424013</v>
      </c>
      <c r="AI20" s="882"/>
      <c r="AJ20" s="883"/>
      <c r="AK20" s="881">
        <f>IF(COUNT($S18:$AD18,$AH18:$AP18,$AT18)=0,"",$L18*(AK18/($AE18+$AQ18+$AT18)))</f>
        <v>0</v>
      </c>
      <c r="AL20" s="882"/>
      <c r="AM20" s="883"/>
      <c r="AN20" s="881">
        <f>IF(COUNT($S18:$AD18,$AH18:$AP18,$AT18)=0,"",$L18*(AN18/($AE18+$AQ18+$AT18)))</f>
        <v>0</v>
      </c>
      <c r="AO20" s="882"/>
      <c r="AP20" s="883"/>
      <c r="AQ20" s="881">
        <f>IF(COUNT($S18:$AD18,$AH18:$AP18,$AT18)=0,"",$L18*(AQ18/($AE18+$AQ18+$AT18)))</f>
        <v>142167.69890424013</v>
      </c>
      <c r="AR20" s="882"/>
      <c r="AS20" s="883"/>
      <c r="AT20" s="887">
        <f>IF(COUNT($S18:$AD18,$AH18:$AP18,$AT18)=0,"",$L18*(AT18/($AE18+$AQ18+$AT18)))</f>
        <v>12205.812291567414</v>
      </c>
      <c r="AU20" s="888"/>
      <c r="AV20" s="889"/>
    </row>
    <row r="21" spans="1:48" s="3" customFormat="1" ht="12" customHeight="1">
      <c r="A21" s="789">
        <v>3</v>
      </c>
      <c r="B21" s="950" t="s">
        <v>69</v>
      </c>
      <c r="C21" s="950"/>
      <c r="D21" s="950"/>
      <c r="E21" s="950"/>
      <c r="F21" s="950"/>
      <c r="G21" s="950" t="s">
        <v>69</v>
      </c>
      <c r="H21" s="950"/>
      <c r="I21" s="950"/>
      <c r="J21" s="950"/>
      <c r="K21" s="950"/>
      <c r="L21" s="952">
        <f>明細書2!B5</f>
        <v>1584000</v>
      </c>
      <c r="M21" s="953"/>
      <c r="N21" s="953"/>
      <c r="O21" s="954"/>
      <c r="P21" s="941" t="s">
        <v>37</v>
      </c>
      <c r="Q21" s="942"/>
      <c r="R21" s="943"/>
      <c r="S21" s="829">
        <f>+諸経費按分!D19</f>
        <v>186300</v>
      </c>
      <c r="T21" s="830"/>
      <c r="U21" s="831"/>
      <c r="V21" s="829">
        <f>+諸経費按分!E19</f>
        <v>233000</v>
      </c>
      <c r="W21" s="830"/>
      <c r="X21" s="831"/>
      <c r="Y21" s="829">
        <f>+諸経費按分!J19</f>
        <v>0</v>
      </c>
      <c r="Z21" s="830"/>
      <c r="AA21" s="831"/>
      <c r="AB21" s="829"/>
      <c r="AC21" s="830"/>
      <c r="AD21" s="831"/>
      <c r="AE21" s="898">
        <f>IF(COUNT($S21:$AD21,$AH21:$AP21,$AT21)=0,"",SUM(S21:AD21))</f>
        <v>419300</v>
      </c>
      <c r="AF21" s="899"/>
      <c r="AG21" s="900"/>
      <c r="AH21" s="829">
        <f>+諸経費按分!H19</f>
        <v>1071600</v>
      </c>
      <c r="AI21" s="830"/>
      <c r="AJ21" s="831"/>
      <c r="AK21" s="829"/>
      <c r="AL21" s="830"/>
      <c r="AM21" s="831"/>
      <c r="AN21" s="829"/>
      <c r="AO21" s="830"/>
      <c r="AP21" s="831"/>
      <c r="AQ21" s="901">
        <f>IF(COUNT($S21:$AD21,$AH21:$AP21,$AT21)=0,"",SUM(AH21:AP21))</f>
        <v>1071600</v>
      </c>
      <c r="AR21" s="902"/>
      <c r="AS21" s="903"/>
      <c r="AT21" s="829">
        <f>+諸経費按分!I19</f>
        <v>93100</v>
      </c>
      <c r="AU21" s="830"/>
      <c r="AV21" s="831"/>
    </row>
    <row r="22" spans="1:48" s="3" customFormat="1" ht="12" customHeight="1">
      <c r="A22" s="789"/>
      <c r="B22" s="950"/>
      <c r="C22" s="950"/>
      <c r="D22" s="950"/>
      <c r="E22" s="950"/>
      <c r="F22" s="950"/>
      <c r="G22" s="950"/>
      <c r="H22" s="950"/>
      <c r="I22" s="950"/>
      <c r="J22" s="950"/>
      <c r="K22" s="950"/>
      <c r="L22" s="955"/>
      <c r="M22" s="956"/>
      <c r="N22" s="956"/>
      <c r="O22" s="957"/>
      <c r="P22" s="944"/>
      <c r="Q22" s="945"/>
      <c r="R22" s="946"/>
      <c r="S22" s="832">
        <f>IF(COUNT($S21:$AD21,$AH21:$AP21,$AT21)=0,"",ROUND(S21/SUM($S21:$AD21,$AH21:$AP21,$AT21),3))</f>
        <v>0.11799999999999999</v>
      </c>
      <c r="T22" s="833"/>
      <c r="U22" s="834"/>
      <c r="V22" s="832">
        <f>IF(COUNT($S21:$AD21,$AH21:$AP21,$AT21)=0,"",ROUND(V21/SUM($S21:$AD21,$AH21:$AP21,$AT21),3))</f>
        <v>0.14699999999999999</v>
      </c>
      <c r="W22" s="833"/>
      <c r="X22" s="834"/>
      <c r="Y22" s="832">
        <f>IF(COUNT($S21:$AD21,$AH21:$AP21,$AT21)=0,"",ROUND(Y21/SUM($S21:$AD21,$AH21:$AP21,$AT21),3))</f>
        <v>0</v>
      </c>
      <c r="Z22" s="833"/>
      <c r="AA22" s="834"/>
      <c r="AB22" s="832">
        <f>IF(COUNT($S21:$AD21,$AH21:$AP21,$AT21)=0,"",ROUND(AB21/SUM($S21:$AD21,$AH21:$AP21,$AT21),3))</f>
        <v>0</v>
      </c>
      <c r="AC22" s="833"/>
      <c r="AD22" s="834"/>
      <c r="AE22" s="832">
        <f>IF(COUNT($S21:$AD21,$AH21:$AP21,$AT21)=0,"",ROUND(AE21/SUM($S21:$AD21,$AH21:$AP21,$AT21),3))</f>
        <v>0.26500000000000001</v>
      </c>
      <c r="AF22" s="833"/>
      <c r="AG22" s="834"/>
      <c r="AH22" s="869">
        <f>IF(COUNT($S21:$AD21,$AH21:$AP21,$AT21)=0,"",ROUND(AH21/SUM($S21:$AD21,$AH21:$AP21,$AT21),3))</f>
        <v>0.67700000000000005</v>
      </c>
      <c r="AI22" s="870"/>
      <c r="AJ22" s="871"/>
      <c r="AK22" s="869">
        <f>IF(COUNT($S21:$AD21,$AH21:$AP21,$AT21)=0,"",ROUND(AK21/SUM($S21:$AD21,$AH21:$AP21,$AT21),3))</f>
        <v>0</v>
      </c>
      <c r="AL22" s="870"/>
      <c r="AM22" s="871"/>
      <c r="AN22" s="869">
        <f>IF(COUNT($S21:$AD21,$AH21:$AP21,$AT21)=0,"",ROUND(AN21/SUM($S21:$AD21,$AH21:$AP21,$AT21),3))</f>
        <v>0</v>
      </c>
      <c r="AO22" s="870"/>
      <c r="AP22" s="871"/>
      <c r="AQ22" s="869">
        <f>IF(COUNT($S21:$AD21,$AH21:$AP21,$AT21)=0,"",ROUND(AQ21/SUM($S21:$AD21,$AH21:$AP21,$AT21),3))</f>
        <v>0.67700000000000005</v>
      </c>
      <c r="AR22" s="870"/>
      <c r="AS22" s="871"/>
      <c r="AT22" s="863">
        <f>IF(COUNT($S21:$AD21,$AH21:$AP21,$AT21)=0,"",ROUND(AT21/SUM($S21:$AD21,$AH21:$AP21,$AT21),3))</f>
        <v>5.8999999999999997E-2</v>
      </c>
      <c r="AU22" s="864"/>
      <c r="AV22" s="865"/>
    </row>
    <row r="23" spans="1:48" s="14" customFormat="1" ht="12" customHeight="1">
      <c r="A23" s="789"/>
      <c r="B23" s="950"/>
      <c r="C23" s="950"/>
      <c r="D23" s="950"/>
      <c r="E23" s="950"/>
      <c r="F23" s="950"/>
      <c r="G23" s="950"/>
      <c r="H23" s="950"/>
      <c r="I23" s="950"/>
      <c r="J23" s="950"/>
      <c r="K23" s="950"/>
      <c r="L23" s="958"/>
      <c r="M23" s="959"/>
      <c r="N23" s="959"/>
      <c r="O23" s="960"/>
      <c r="P23" s="947"/>
      <c r="Q23" s="948"/>
      <c r="R23" s="949"/>
      <c r="S23" s="823">
        <f>IF(COUNT($S21:$AD21,$AH21:$AP21,$AT21)=0,"",$L21*(S21/($AE21+$AQ21+$AT21)))</f>
        <v>186300</v>
      </c>
      <c r="T23" s="824"/>
      <c r="U23" s="825"/>
      <c r="V23" s="823">
        <f>IF(COUNT($S21:$AD21,$AH21:$AP21,$AT21)=0,"",$L21*(V21/($AE21+$AQ21+$AT21)))</f>
        <v>232999.99999999997</v>
      </c>
      <c r="W23" s="824"/>
      <c r="X23" s="825"/>
      <c r="Y23" s="823">
        <f>IF(COUNT($S21:$AD21,$AH21:$AP21,$AT21)=0,"",$L21*(Y21/($AE21+$AQ21+$AT21)))</f>
        <v>0</v>
      </c>
      <c r="Z23" s="824"/>
      <c r="AA23" s="825"/>
      <c r="AB23" s="823">
        <f>IF(COUNT($S21:$AD21,$AH21:$AP21,$AT21)=0,"",$L21*(AB21/($AE21+$AQ21+$AT21)))</f>
        <v>0</v>
      </c>
      <c r="AC23" s="824"/>
      <c r="AD23" s="825"/>
      <c r="AE23" s="823">
        <f>IF(COUNT($S21:$AD21,$AH21:$AP21,$AT21)=0,"",$L21*(AE21/($AE21+$AQ21+$AT21)))</f>
        <v>419300.00000000006</v>
      </c>
      <c r="AF23" s="824"/>
      <c r="AG23" s="825"/>
      <c r="AH23" s="881">
        <f>IF(COUNT($S21:$AD21,$AH21:$AP21,$AT21)=0,"",$L21*(AH21/($AE21+$AQ21+$AT21)))</f>
        <v>1071600</v>
      </c>
      <c r="AI23" s="882"/>
      <c r="AJ23" s="883"/>
      <c r="AK23" s="881">
        <f>IF(COUNT($S21:$AD21,$AH21:$AP21,$AT21)=0,"",$L21*(AK21/($AE21+$AQ21+$AT21)))</f>
        <v>0</v>
      </c>
      <c r="AL23" s="882"/>
      <c r="AM23" s="883"/>
      <c r="AN23" s="881">
        <f>IF(COUNT($S21:$AD21,$AH21:$AP21,$AT21)=0,"",$L21*(AN21/($AE21+$AQ21+$AT21)))</f>
        <v>0</v>
      </c>
      <c r="AO23" s="882"/>
      <c r="AP23" s="883"/>
      <c r="AQ23" s="881">
        <f>IF(COUNT($S21:$AD21,$AH21:$AP21,$AT21)=0,"",$L21*(AQ21/($AE21+$AQ21+$AT21)))</f>
        <v>1071600</v>
      </c>
      <c r="AR23" s="882"/>
      <c r="AS23" s="883"/>
      <c r="AT23" s="887">
        <f>IF(COUNT($S21:$AD21,$AH21:$AP21,$AT21)=0,"",$L21*(AT21/($AE21+$AQ21+$AT21)))</f>
        <v>93100</v>
      </c>
      <c r="AU23" s="888"/>
      <c r="AV23" s="889"/>
    </row>
    <row r="24" spans="1:48" s="14" customFormat="1" ht="12" customHeight="1">
      <c r="A24" s="789">
        <v>4</v>
      </c>
      <c r="B24" s="950" t="s">
        <v>70</v>
      </c>
      <c r="C24" s="950"/>
      <c r="D24" s="950"/>
      <c r="E24" s="950"/>
      <c r="F24" s="950"/>
      <c r="G24" s="950" t="s">
        <v>70</v>
      </c>
      <c r="H24" s="950"/>
      <c r="I24" s="950"/>
      <c r="J24" s="950"/>
      <c r="K24" s="950"/>
      <c r="L24" s="952">
        <f>明細書2!B6</f>
        <v>48000</v>
      </c>
      <c r="M24" s="953"/>
      <c r="N24" s="953"/>
      <c r="O24" s="954"/>
      <c r="P24" s="941" t="s">
        <v>37</v>
      </c>
      <c r="Q24" s="942"/>
      <c r="R24" s="943"/>
      <c r="S24" s="829">
        <f>諸経費按分!D20</f>
        <v>5600</v>
      </c>
      <c r="T24" s="830"/>
      <c r="U24" s="831"/>
      <c r="V24" s="829">
        <f>諸経費按分!E20</f>
        <v>7100</v>
      </c>
      <c r="W24" s="830"/>
      <c r="X24" s="831"/>
      <c r="Y24" s="829">
        <f>諸経費按分!F19</f>
        <v>0</v>
      </c>
      <c r="Z24" s="830"/>
      <c r="AA24" s="831"/>
      <c r="AB24" s="829"/>
      <c r="AC24" s="830"/>
      <c r="AD24" s="831"/>
      <c r="AE24" s="898">
        <f>IF(COUNT($S24:$AD24,$AH24:$AP24,$AT24)=0,"",SUM(S24:AD24))</f>
        <v>12700</v>
      </c>
      <c r="AF24" s="899"/>
      <c r="AG24" s="900"/>
      <c r="AH24" s="829">
        <f>諸経費按分!H20</f>
        <v>32500</v>
      </c>
      <c r="AI24" s="830"/>
      <c r="AJ24" s="831"/>
      <c r="AK24" s="829"/>
      <c r="AL24" s="830"/>
      <c r="AM24" s="831"/>
      <c r="AN24" s="829"/>
      <c r="AO24" s="830"/>
      <c r="AP24" s="831"/>
      <c r="AQ24" s="901">
        <f>IF(COUNT($S24:$AD24,$AH24:$AP24,$AT24)=0,"",SUM(AH24:AP24))</f>
        <v>32500</v>
      </c>
      <c r="AR24" s="902"/>
      <c r="AS24" s="903"/>
      <c r="AT24" s="829">
        <f>諸経費按分!I20</f>
        <v>2800</v>
      </c>
      <c r="AU24" s="830"/>
      <c r="AV24" s="831"/>
    </row>
    <row r="25" spans="1:48" s="14" customFormat="1" ht="12" customHeight="1">
      <c r="A25" s="789"/>
      <c r="B25" s="950"/>
      <c r="C25" s="950"/>
      <c r="D25" s="950"/>
      <c r="E25" s="950"/>
      <c r="F25" s="950"/>
      <c r="G25" s="950"/>
      <c r="H25" s="950"/>
      <c r="I25" s="950"/>
      <c r="J25" s="950"/>
      <c r="K25" s="950"/>
      <c r="L25" s="955"/>
      <c r="M25" s="956"/>
      <c r="N25" s="956"/>
      <c r="O25" s="957"/>
      <c r="P25" s="944"/>
      <c r="Q25" s="945"/>
      <c r="R25" s="946"/>
      <c r="S25" s="832">
        <f>IF(COUNT($S24:$AD24,$AH24:$AP24,$AT24)=0,"",ROUND(S24/SUM($S24:$AD24,$AH24:$AP24,$AT24),3))</f>
        <v>0.11700000000000001</v>
      </c>
      <c r="T25" s="833"/>
      <c r="U25" s="834"/>
      <c r="V25" s="832">
        <f>IF(COUNT($S24:$AD24,$AH24:$AP24,$AT24)=0,"",ROUND(V24/SUM($S24:$AD24,$AH24:$AP24,$AT24),3))</f>
        <v>0.14799999999999999</v>
      </c>
      <c r="W25" s="833"/>
      <c r="X25" s="834"/>
      <c r="Y25" s="832">
        <f>IF(COUNT($S24:$AD24,$AH24:$AP24,$AT24)=0,"",ROUND(Y24/SUM($S24:$AD24,$AH24:$AP24,$AT24),3))</f>
        <v>0</v>
      </c>
      <c r="Z25" s="833"/>
      <c r="AA25" s="834"/>
      <c r="AB25" s="832">
        <f>IF(COUNT($S24:$AD24,$AH24:$AP24,$AT24)=0,"",ROUND(AB24/SUM($S24:$AD24,$AH24:$AP24,$AT24),3))</f>
        <v>0</v>
      </c>
      <c r="AC25" s="833"/>
      <c r="AD25" s="834"/>
      <c r="AE25" s="832">
        <f>IF(COUNT($S24:$AD24,$AH24:$AP24,$AT24)=0,"",ROUND(AE24/SUM($S24:$AD24,$AH24:$AP24,$AT24),3))</f>
        <v>0.26500000000000001</v>
      </c>
      <c r="AF25" s="833"/>
      <c r="AG25" s="834"/>
      <c r="AH25" s="869">
        <f>IF(COUNT($S24:$AD24,$AH24:$AP24,$AT24)=0,"",ROUND(AH24/SUM($S24:$AD24,$AH24:$AP24,$AT24),3))</f>
        <v>0.67700000000000005</v>
      </c>
      <c r="AI25" s="870"/>
      <c r="AJ25" s="871"/>
      <c r="AK25" s="869">
        <f>IF(COUNT($S24:$AD24,$AH24:$AP24,$AT24)=0,"",ROUND(AK24/SUM($S24:$AD24,$AH24:$AP24,$AT24),3))</f>
        <v>0</v>
      </c>
      <c r="AL25" s="870"/>
      <c r="AM25" s="871"/>
      <c r="AN25" s="869">
        <f>IF(COUNT($S24:$AD24,$AH24:$AP24,$AT24)=0,"",ROUND(AN24/SUM($S24:$AD24,$AH24:$AP24,$AT24),3))</f>
        <v>0</v>
      </c>
      <c r="AO25" s="870"/>
      <c r="AP25" s="871"/>
      <c r="AQ25" s="869">
        <f>IF(COUNT($S24:$AD24,$AH24:$AP24,$AT24)=0,"",ROUND(AQ24/SUM($S24:$AD24,$AH24:$AP24,$AT24),3))</f>
        <v>0.67700000000000005</v>
      </c>
      <c r="AR25" s="870"/>
      <c r="AS25" s="871"/>
      <c r="AT25" s="863">
        <f>IF(COUNT($S24:$AD24,$AH24:$AP24,$AT24)=0,"",ROUND(AT24/SUM($S24:$AD24,$AH24:$AP24,$AT24),3))</f>
        <v>5.8000000000000003E-2</v>
      </c>
      <c r="AU25" s="864"/>
      <c r="AV25" s="865"/>
    </row>
    <row r="26" spans="1:48" s="14" customFormat="1" ht="12" customHeight="1">
      <c r="A26" s="789"/>
      <c r="B26" s="950"/>
      <c r="C26" s="950"/>
      <c r="D26" s="950"/>
      <c r="E26" s="950"/>
      <c r="F26" s="950"/>
      <c r="G26" s="950"/>
      <c r="H26" s="950"/>
      <c r="I26" s="950"/>
      <c r="J26" s="950"/>
      <c r="K26" s="950"/>
      <c r="L26" s="958"/>
      <c r="M26" s="959"/>
      <c r="N26" s="959"/>
      <c r="O26" s="960"/>
      <c r="P26" s="947"/>
      <c r="Q26" s="948"/>
      <c r="R26" s="949"/>
      <c r="S26" s="823">
        <f>IF(COUNT($S24:$AD24,$AH24:$AP24,$AT24)=0,"",$L24*(S24/($AE24+$AQ24+$AT24)))</f>
        <v>5600</v>
      </c>
      <c r="T26" s="824"/>
      <c r="U26" s="825"/>
      <c r="V26" s="823">
        <f>IF(COUNT($S24:$AD24,$AH24:$AP24,$AT24)=0,"",$L24*(V24/($AE24+$AQ24+$AT24)))</f>
        <v>7100</v>
      </c>
      <c r="W26" s="824"/>
      <c r="X26" s="825"/>
      <c r="Y26" s="823">
        <f>IF(COUNT($S24:$AD24,$AH24:$AP24,$AT24)=0,"",$L24*(Y24/($AE24+$AQ24+$AT24)))</f>
        <v>0</v>
      </c>
      <c r="Z26" s="824"/>
      <c r="AA26" s="825"/>
      <c r="AB26" s="823">
        <f>IF(COUNT($S24:$AD24,$AH24:$AP24,$AT24)=0,"",$L24*(AB24/($AE24+$AQ24+$AT24)))</f>
        <v>0</v>
      </c>
      <c r="AC26" s="824"/>
      <c r="AD26" s="825"/>
      <c r="AE26" s="823">
        <f>IF(COUNT($S24:$AD24,$AH24:$AP24,$AT24)=0,"",$L24*(AE24/($AE24+$AQ24+$AT24)))</f>
        <v>12700</v>
      </c>
      <c r="AF26" s="824"/>
      <c r="AG26" s="825"/>
      <c r="AH26" s="881">
        <f>IF(COUNT($S24:$AD24,$AH24:$AP24,$AT24)=0,"",$L24*(AH24/($AE24+$AQ24+$AT24)))</f>
        <v>32500</v>
      </c>
      <c r="AI26" s="882"/>
      <c r="AJ26" s="883"/>
      <c r="AK26" s="881">
        <f>IF(COUNT($S24:$AD24,$AH24:$AP24,$AT24)=0,"",$L24*(AK24/($AE24+$AQ24+$AT24)))</f>
        <v>0</v>
      </c>
      <c r="AL26" s="882"/>
      <c r="AM26" s="883"/>
      <c r="AN26" s="881">
        <f>IF(COUNT($S24:$AD24,$AH24:$AP24,$AT24)=0,"",$L24*(AN24/($AE24+$AQ24+$AT24)))</f>
        <v>0</v>
      </c>
      <c r="AO26" s="882"/>
      <c r="AP26" s="883"/>
      <c r="AQ26" s="881">
        <f>IF(COUNT($S24:$AD24,$AH24:$AP24,$AT24)=0,"",$L24*(AQ24/($AE24+$AQ24+$AT24)))</f>
        <v>32500</v>
      </c>
      <c r="AR26" s="882"/>
      <c r="AS26" s="883"/>
      <c r="AT26" s="887">
        <f>IF(COUNT($S24:$AD24,$AH24:$AP24,$AT24)=0,"",$L24*(AT24/($AE24+$AQ24+$AT24)))</f>
        <v>2800</v>
      </c>
      <c r="AU26" s="888"/>
      <c r="AV26" s="889"/>
    </row>
    <row r="27" spans="1:48" s="14" customFormat="1" ht="12" customHeight="1">
      <c r="A27" s="789">
        <v>5</v>
      </c>
      <c r="B27" s="950" t="s">
        <v>71</v>
      </c>
      <c r="C27" s="950"/>
      <c r="D27" s="950"/>
      <c r="E27" s="950"/>
      <c r="F27" s="950"/>
      <c r="G27" s="950" t="s">
        <v>71</v>
      </c>
      <c r="H27" s="950"/>
      <c r="I27" s="950"/>
      <c r="J27" s="950"/>
      <c r="K27" s="950"/>
      <c r="L27" s="952">
        <f>明細書2!B7</f>
        <v>60000</v>
      </c>
      <c r="M27" s="953"/>
      <c r="N27" s="953"/>
      <c r="O27" s="954"/>
      <c r="P27" s="941" t="s">
        <v>37</v>
      </c>
      <c r="Q27" s="942"/>
      <c r="R27" s="943"/>
      <c r="S27" s="829">
        <f>諸経費按分!D21</f>
        <v>7100</v>
      </c>
      <c r="T27" s="830"/>
      <c r="U27" s="831"/>
      <c r="V27" s="829">
        <f>諸経費按分!E21</f>
        <v>8800</v>
      </c>
      <c r="W27" s="830"/>
      <c r="X27" s="831"/>
      <c r="Y27" s="829">
        <f>諸経費按分!F21</f>
        <v>0</v>
      </c>
      <c r="Z27" s="830"/>
      <c r="AA27" s="831"/>
      <c r="AB27" s="829"/>
      <c r="AC27" s="830"/>
      <c r="AD27" s="831"/>
      <c r="AE27" s="898">
        <f>IF(COUNT($S27:$AD27,$AH27:$AP27,$AT27)=0,"",SUM(S27:AD27))</f>
        <v>15900</v>
      </c>
      <c r="AF27" s="899"/>
      <c r="AG27" s="900"/>
      <c r="AH27" s="829">
        <f>諸経費按分!H21</f>
        <v>40600</v>
      </c>
      <c r="AI27" s="830"/>
      <c r="AJ27" s="831"/>
      <c r="AK27" s="829"/>
      <c r="AL27" s="830"/>
      <c r="AM27" s="831"/>
      <c r="AN27" s="829"/>
      <c r="AO27" s="830"/>
      <c r="AP27" s="831"/>
      <c r="AQ27" s="901">
        <f>IF(COUNT($S27:$AD27,$AH27:$AP27,$AT27)=0,"",SUM(AH27:AP27))</f>
        <v>40600</v>
      </c>
      <c r="AR27" s="902"/>
      <c r="AS27" s="903"/>
      <c r="AT27" s="829">
        <f>諸経費按分!I21</f>
        <v>3500</v>
      </c>
      <c r="AU27" s="830"/>
      <c r="AV27" s="831"/>
    </row>
    <row r="28" spans="1:48" s="14" customFormat="1" ht="12" customHeight="1">
      <c r="A28" s="789"/>
      <c r="B28" s="950"/>
      <c r="C28" s="950"/>
      <c r="D28" s="950"/>
      <c r="E28" s="950"/>
      <c r="F28" s="950"/>
      <c r="G28" s="950"/>
      <c r="H28" s="950"/>
      <c r="I28" s="950"/>
      <c r="J28" s="950"/>
      <c r="K28" s="950"/>
      <c r="L28" s="955"/>
      <c r="M28" s="956"/>
      <c r="N28" s="956"/>
      <c r="O28" s="957"/>
      <c r="P28" s="944"/>
      <c r="Q28" s="945"/>
      <c r="R28" s="946"/>
      <c r="S28" s="832">
        <f>IF(COUNT($S27:$AD27,$AH27:$AP27,$AT27)=0,"",ROUND(S27/SUM($S27:$AD27,$AH27:$AP27,$AT27),3))</f>
        <v>0.11799999999999999</v>
      </c>
      <c r="T28" s="833"/>
      <c r="U28" s="834"/>
      <c r="V28" s="832">
        <f>IF(COUNT($S27:$AD27,$AH27:$AP27,$AT27)=0,"",ROUND(V27/SUM($S27:$AD27,$AH27:$AP27,$AT27),3))</f>
        <v>0.14699999999999999</v>
      </c>
      <c r="W28" s="833"/>
      <c r="X28" s="834"/>
      <c r="Y28" s="832">
        <f>IF(COUNT($S27:$AD27,$AH27:$AP27,$AT27)=0,"",ROUND(Y27/SUM($S27:$AD27,$AH27:$AP27,$AT27),3))</f>
        <v>0</v>
      </c>
      <c r="Z28" s="833"/>
      <c r="AA28" s="834"/>
      <c r="AB28" s="832">
        <f>IF(COUNT($S27:$AD27,$AH27:$AP27,$AT27)=0,"",ROUND(AB27/SUM($S27:$AD27,$AH27:$AP27,$AT27),3))</f>
        <v>0</v>
      </c>
      <c r="AC28" s="833"/>
      <c r="AD28" s="834"/>
      <c r="AE28" s="832">
        <f>IF(COUNT($S27:$AD27,$AH27:$AP27,$AT27)=0,"",ROUND(AE27/SUM($S27:$AD27,$AH27:$AP27,$AT27),3))</f>
        <v>0.26500000000000001</v>
      </c>
      <c r="AF28" s="833"/>
      <c r="AG28" s="834"/>
      <c r="AH28" s="869">
        <f>IF(COUNT($S27:$AD27,$AH27:$AP27,$AT27)=0,"",ROUND(AH27/SUM($S27:$AD27,$AH27:$AP27,$AT27),3))</f>
        <v>0.67700000000000005</v>
      </c>
      <c r="AI28" s="870"/>
      <c r="AJ28" s="871"/>
      <c r="AK28" s="869">
        <f>IF(COUNT($S27:$AD27,$AH27:$AP27,$AT27)=0,"",ROUND(AK27/SUM($S27:$AD27,$AH27:$AP27,$AT27),3))</f>
        <v>0</v>
      </c>
      <c r="AL28" s="870"/>
      <c r="AM28" s="871"/>
      <c r="AN28" s="869">
        <f>IF(COUNT($S27:$AD27,$AH27:$AP27,$AT27)=0,"",ROUND(AN27/SUM($S27:$AD27,$AH27:$AP27,$AT27),3))</f>
        <v>0</v>
      </c>
      <c r="AO28" s="870"/>
      <c r="AP28" s="871"/>
      <c r="AQ28" s="869">
        <f>IF(COUNT($S27:$AD27,$AH27:$AP27,$AT27)=0,"",ROUND(AQ27/SUM($S27:$AD27,$AH27:$AP27,$AT27),3))</f>
        <v>0.67700000000000005</v>
      </c>
      <c r="AR28" s="870"/>
      <c r="AS28" s="871"/>
      <c r="AT28" s="863">
        <f>IF(COUNT($S27:$AD27,$AH27:$AP27,$AT27)=0,"",ROUND(AT27/SUM($S27:$AD27,$AH27:$AP27,$AT27),3))</f>
        <v>5.8000000000000003E-2</v>
      </c>
      <c r="AU28" s="864"/>
      <c r="AV28" s="865"/>
    </row>
    <row r="29" spans="1:48" s="14" customFormat="1" ht="12" customHeight="1">
      <c r="A29" s="789"/>
      <c r="B29" s="950"/>
      <c r="C29" s="950"/>
      <c r="D29" s="950"/>
      <c r="E29" s="950"/>
      <c r="F29" s="950"/>
      <c r="G29" s="950"/>
      <c r="H29" s="950"/>
      <c r="I29" s="950"/>
      <c r="J29" s="950"/>
      <c r="K29" s="950"/>
      <c r="L29" s="958"/>
      <c r="M29" s="959"/>
      <c r="N29" s="959"/>
      <c r="O29" s="960"/>
      <c r="P29" s="947"/>
      <c r="Q29" s="948"/>
      <c r="R29" s="949"/>
      <c r="S29" s="823">
        <f>IF(COUNT($S27:$AD27,$AH27:$AP27,$AT27)=0,"",$L27*(S27/($AE27+$AQ27+$AT27)))</f>
        <v>7100</v>
      </c>
      <c r="T29" s="824"/>
      <c r="U29" s="825"/>
      <c r="V29" s="823">
        <f>IF(COUNT($S27:$AD27,$AH27:$AP27,$AT27)=0,"",$L27*(V27/($AE27+$AQ27+$AT27)))</f>
        <v>8800</v>
      </c>
      <c r="W29" s="824"/>
      <c r="X29" s="825"/>
      <c r="Y29" s="823">
        <f>IF(COUNT($S27:$AD27,$AH27:$AP27,$AT27)=0,"",$L27*(Y27/($AE27+$AQ27+$AT27)))</f>
        <v>0</v>
      </c>
      <c r="Z29" s="824"/>
      <c r="AA29" s="825"/>
      <c r="AB29" s="823">
        <f>IF(COUNT($S27:$AD27,$AH27:$AP27,$AT27)=0,"",$L27*(AB27/($AE27+$AQ27+$AT27)))</f>
        <v>0</v>
      </c>
      <c r="AC29" s="824"/>
      <c r="AD29" s="825"/>
      <c r="AE29" s="823">
        <f>IF(COUNT($S27:$AD27,$AH27:$AP27,$AT27)=0,"",$L27*(AE27/($AE27+$AQ27+$AT27)))</f>
        <v>15900</v>
      </c>
      <c r="AF29" s="824"/>
      <c r="AG29" s="825"/>
      <c r="AH29" s="881">
        <f>IF(COUNT($S27:$AD27,$AH27:$AP27,$AT27)=0,"",$L27*(AH27/($AE27+$AQ27+$AT27)))</f>
        <v>40600</v>
      </c>
      <c r="AI29" s="882"/>
      <c r="AJ29" s="883"/>
      <c r="AK29" s="881">
        <f>IF(COUNT($S27:$AD27,$AH27:$AP27,$AT27)=0,"",$L27*(AK27/($AE27+$AQ27+$AT27)))</f>
        <v>0</v>
      </c>
      <c r="AL29" s="882"/>
      <c r="AM29" s="883"/>
      <c r="AN29" s="881">
        <f>IF(COUNT($S27:$AD27,$AH27:$AP27,$AT27)=0,"",$L27*(AN27/($AE27+$AQ27+$AT27)))</f>
        <v>0</v>
      </c>
      <c r="AO29" s="882"/>
      <c r="AP29" s="883"/>
      <c r="AQ29" s="881">
        <f>IF(COUNT($S27:$AD27,$AH27:$AP27,$AT27)=0,"",$L27*(AQ27/($AE27+$AQ27+$AT27)))</f>
        <v>40600</v>
      </c>
      <c r="AR29" s="882"/>
      <c r="AS29" s="883"/>
      <c r="AT29" s="887">
        <f>IF(COUNT($S27:$AD27,$AH27:$AP27,$AT27)=0,"",$L27*(AT27/($AE27+$AQ27+$AT27)))</f>
        <v>3500</v>
      </c>
      <c r="AU29" s="888"/>
      <c r="AV29" s="889"/>
    </row>
    <row r="30" spans="1:48" s="14" customFormat="1" ht="12" customHeight="1">
      <c r="A30" s="789">
        <v>6</v>
      </c>
      <c r="B30" s="950" t="s">
        <v>72</v>
      </c>
      <c r="C30" s="950"/>
      <c r="D30" s="950"/>
      <c r="E30" s="950"/>
      <c r="F30" s="950"/>
      <c r="G30" s="950" t="s">
        <v>72</v>
      </c>
      <c r="H30" s="950"/>
      <c r="I30" s="950"/>
      <c r="J30" s="950"/>
      <c r="K30" s="950"/>
      <c r="L30" s="952">
        <f>明細書2!B8</f>
        <v>103200</v>
      </c>
      <c r="M30" s="953"/>
      <c r="N30" s="953"/>
      <c r="O30" s="954"/>
      <c r="P30" s="941" t="s">
        <v>38</v>
      </c>
      <c r="Q30" s="942"/>
      <c r="R30" s="943"/>
      <c r="S30" s="961">
        <f>諸経費按分!D22</f>
        <v>12100</v>
      </c>
      <c r="T30" s="962"/>
      <c r="U30" s="963"/>
      <c r="V30" s="961">
        <f>諸経費按分!E22</f>
        <v>15200</v>
      </c>
      <c r="W30" s="962"/>
      <c r="X30" s="963"/>
      <c r="Y30" s="961">
        <f>諸経費按分!F27</f>
        <v>0</v>
      </c>
      <c r="Z30" s="962"/>
      <c r="AA30" s="963"/>
      <c r="AB30" s="829"/>
      <c r="AC30" s="830"/>
      <c r="AD30" s="831"/>
      <c r="AE30" s="898">
        <f>IF(COUNT($S30:$AD30,$AH30:$AP30,$AT30)=0,"",SUM(S30:AD30))</f>
        <v>27300</v>
      </c>
      <c r="AF30" s="899"/>
      <c r="AG30" s="900"/>
      <c r="AH30" s="829">
        <f>諸経費按分!H22</f>
        <v>69800</v>
      </c>
      <c r="AI30" s="830"/>
      <c r="AJ30" s="831"/>
      <c r="AK30" s="829"/>
      <c r="AL30" s="830"/>
      <c r="AM30" s="831"/>
      <c r="AN30" s="829"/>
      <c r="AO30" s="830"/>
      <c r="AP30" s="831"/>
      <c r="AQ30" s="901">
        <f>IF(COUNT($S30:$AD30,$AH30:$AP30,$AT30)=0,"",SUM(AH30:AP30))</f>
        <v>69800</v>
      </c>
      <c r="AR30" s="902"/>
      <c r="AS30" s="903"/>
      <c r="AT30" s="829">
        <f>諸経費按分!I22</f>
        <v>6100</v>
      </c>
      <c r="AU30" s="830"/>
      <c r="AV30" s="831"/>
    </row>
    <row r="31" spans="1:48" s="14" customFormat="1" ht="12" customHeight="1">
      <c r="A31" s="789"/>
      <c r="B31" s="950"/>
      <c r="C31" s="950"/>
      <c r="D31" s="950"/>
      <c r="E31" s="950"/>
      <c r="F31" s="950"/>
      <c r="G31" s="950"/>
      <c r="H31" s="950"/>
      <c r="I31" s="950"/>
      <c r="J31" s="950"/>
      <c r="K31" s="950"/>
      <c r="L31" s="955"/>
      <c r="M31" s="956"/>
      <c r="N31" s="956"/>
      <c r="O31" s="957"/>
      <c r="P31" s="944"/>
      <c r="Q31" s="945"/>
      <c r="R31" s="946"/>
      <c r="S31" s="832">
        <f>IF(COUNT($S30:$AD30,$AH30:$AP30,$AT30)=0,"",ROUND(S30/SUM($S30:$AD30,$AH30:$AP30,$AT30),3))</f>
        <v>0.11700000000000001</v>
      </c>
      <c r="T31" s="833"/>
      <c r="U31" s="834"/>
      <c r="V31" s="832">
        <f>IF(COUNT($S30:$AD30,$AH30:$AP30,$AT30)=0,"",ROUND(V30/SUM($S30:$AD30,$AH30:$AP30,$AT30),3))</f>
        <v>0.14699999999999999</v>
      </c>
      <c r="W31" s="833"/>
      <c r="X31" s="834"/>
      <c r="Y31" s="832">
        <f>IF(COUNT($S30:$AD30,$AH30:$AP30,$AT30)=0,"",ROUND(Y30/SUM($S30:$AD30,$AH30:$AP30,$AT30),3))</f>
        <v>0</v>
      </c>
      <c r="Z31" s="833"/>
      <c r="AA31" s="834"/>
      <c r="AB31" s="832">
        <f>IF(COUNT($S30:$AD30,$AH30:$AP30,$AT30)=0,"",ROUND(AB30/SUM($S30:$AD30,$AH30:$AP30,$AT30),3))</f>
        <v>0</v>
      </c>
      <c r="AC31" s="833"/>
      <c r="AD31" s="834"/>
      <c r="AE31" s="832">
        <f>IF(COUNT($S30:$AD30,$AH30:$AP30,$AT30)=0,"",ROUND(AE30/SUM($S30:$AD30,$AH30:$AP30,$AT30),3))</f>
        <v>0.26500000000000001</v>
      </c>
      <c r="AF31" s="833"/>
      <c r="AG31" s="834"/>
      <c r="AH31" s="869">
        <f>IF(COUNT($S30:$AD30,$AH30:$AP30,$AT30)=0,"",ROUND(AH30/SUM($S30:$AD30,$AH30:$AP30,$AT30),3))</f>
        <v>0.67600000000000005</v>
      </c>
      <c r="AI31" s="870"/>
      <c r="AJ31" s="871"/>
      <c r="AK31" s="869">
        <f>IF(COUNT($S30:$AD30,$AH30:$AP30,$AT30)=0,"",ROUND(AK30/SUM($S30:$AD30,$AH30:$AP30,$AT30),3))</f>
        <v>0</v>
      </c>
      <c r="AL31" s="870"/>
      <c r="AM31" s="871"/>
      <c r="AN31" s="869">
        <f>IF(COUNT($S30:$AD30,$AH30:$AP30,$AT30)=0,"",ROUND(AN30/SUM($S30:$AD30,$AH30:$AP30,$AT30),3))</f>
        <v>0</v>
      </c>
      <c r="AO31" s="870"/>
      <c r="AP31" s="871"/>
      <c r="AQ31" s="869">
        <f>IF(COUNT($S30:$AD30,$AH30:$AP30,$AT30)=0,"",ROUND(AQ30/SUM($S30:$AD30,$AH30:$AP30,$AT30),3))</f>
        <v>0.67600000000000005</v>
      </c>
      <c r="AR31" s="870"/>
      <c r="AS31" s="871"/>
      <c r="AT31" s="863">
        <f>IF(COUNT($S30:$AD30,$AH30:$AP30,$AT30)=0,"",ROUND(AT30/SUM($S30:$AD30,$AH30:$AP30,$AT30),3))</f>
        <v>5.8999999999999997E-2</v>
      </c>
      <c r="AU31" s="864"/>
      <c r="AV31" s="865"/>
    </row>
    <row r="32" spans="1:48" s="14" customFormat="1" ht="12" customHeight="1">
      <c r="A32" s="789"/>
      <c r="B32" s="950"/>
      <c r="C32" s="950"/>
      <c r="D32" s="950"/>
      <c r="E32" s="950"/>
      <c r="F32" s="950"/>
      <c r="G32" s="950"/>
      <c r="H32" s="950"/>
      <c r="I32" s="950"/>
      <c r="J32" s="950"/>
      <c r="K32" s="950"/>
      <c r="L32" s="958"/>
      <c r="M32" s="959"/>
      <c r="N32" s="959"/>
      <c r="O32" s="960"/>
      <c r="P32" s="947"/>
      <c r="Q32" s="948"/>
      <c r="R32" s="949"/>
      <c r="S32" s="823">
        <f>IF(COUNT($S30:$AD30,$AH30:$AP30,$AT30)=0,"",$L30*(S30/($AE30+$AQ30+$AT30)))</f>
        <v>12100</v>
      </c>
      <c r="T32" s="824"/>
      <c r="U32" s="825"/>
      <c r="V32" s="823">
        <f>IF(COUNT($S30:$AD30,$AH30:$AP30,$AT30)=0,"",$L30*(V30/($AE30+$AQ30+$AT30)))</f>
        <v>15200.000000000002</v>
      </c>
      <c r="W32" s="824"/>
      <c r="X32" s="825"/>
      <c r="Y32" s="823">
        <f>IF(COUNT($S30:$AD30,$AH30:$AP30,$AT30)=0,"",$L30*(Y30/($AE30+$AQ30+$AT30)))</f>
        <v>0</v>
      </c>
      <c r="Z32" s="824"/>
      <c r="AA32" s="825"/>
      <c r="AB32" s="823">
        <f>IF(COUNT($S30:$AD30,$AH30:$AP30,$AT30)=0,"",$L30*(AB30/($AE30+$AQ30+$AT30)))</f>
        <v>0</v>
      </c>
      <c r="AC32" s="824"/>
      <c r="AD32" s="825"/>
      <c r="AE32" s="823">
        <f>IF(COUNT($S30:$AD30,$AH30:$AP30,$AT30)=0,"",$L30*(AE30/($AE30+$AQ30+$AT30)))</f>
        <v>27300.000000000004</v>
      </c>
      <c r="AF32" s="824"/>
      <c r="AG32" s="825"/>
      <c r="AH32" s="881">
        <f>IF(COUNT($S30:$AD30,$AH30:$AP30,$AT30)=0,"",$L30*(AH30/($AE30+$AQ30+$AT30)))</f>
        <v>69800</v>
      </c>
      <c r="AI32" s="882"/>
      <c r="AJ32" s="883"/>
      <c r="AK32" s="881">
        <f>IF(COUNT($S30:$AD30,$AH30:$AP30,$AT30)=0,"",$L30*(AK30/($AE30+$AQ30+$AT30)))</f>
        <v>0</v>
      </c>
      <c r="AL32" s="882"/>
      <c r="AM32" s="883"/>
      <c r="AN32" s="881">
        <f>IF(COUNT($S30:$AD30,$AH30:$AP30,$AT30)=0,"",$L30*(AN30/($AE30+$AQ30+$AT30)))</f>
        <v>0</v>
      </c>
      <c r="AO32" s="882"/>
      <c r="AP32" s="883"/>
      <c r="AQ32" s="881">
        <f>IF(COUNT($S30:$AD30,$AH30:$AP30,$AT30)=0,"",$L30*(AQ30/($AE30+$AQ30+$AT30)))</f>
        <v>69800</v>
      </c>
      <c r="AR32" s="882"/>
      <c r="AS32" s="883"/>
      <c r="AT32" s="887">
        <f>IF(COUNT($S30:$AD30,$AH30:$AP30,$AT30)=0,"",$L30*(AT30/($AE30+$AQ30+$AT30)))</f>
        <v>6100</v>
      </c>
      <c r="AU32" s="888"/>
      <c r="AV32" s="889"/>
    </row>
    <row r="33" spans="1:49" s="14" customFormat="1" ht="12" customHeight="1">
      <c r="A33" s="789">
        <v>7</v>
      </c>
      <c r="B33" s="950" t="s">
        <v>63</v>
      </c>
      <c r="C33" s="950"/>
      <c r="D33" s="950"/>
      <c r="E33" s="950"/>
      <c r="F33" s="950"/>
      <c r="G33" s="950" t="s">
        <v>63</v>
      </c>
      <c r="H33" s="950"/>
      <c r="I33" s="950"/>
      <c r="J33" s="950"/>
      <c r="K33" s="950"/>
      <c r="L33" s="952">
        <f>明細書2!B9</f>
        <v>0</v>
      </c>
      <c r="M33" s="953"/>
      <c r="N33" s="953"/>
      <c r="O33" s="954"/>
      <c r="P33" s="941" t="s">
        <v>37</v>
      </c>
      <c r="Q33" s="942"/>
      <c r="R33" s="943"/>
      <c r="S33" s="961">
        <f>諸経費按分!D24</f>
        <v>0</v>
      </c>
      <c r="T33" s="962"/>
      <c r="U33" s="963"/>
      <c r="V33" s="961">
        <f>諸経費按分!E24</f>
        <v>0</v>
      </c>
      <c r="W33" s="962"/>
      <c r="X33" s="963"/>
      <c r="Y33" s="961">
        <f>諸経費按分!F24</f>
        <v>0</v>
      </c>
      <c r="Z33" s="962"/>
      <c r="AA33" s="963"/>
      <c r="AB33" s="829"/>
      <c r="AC33" s="830"/>
      <c r="AD33" s="831"/>
      <c r="AE33" s="898">
        <f>IF(COUNT($S33:$AD33,$AH33:$AP33,$AT33)=0,"",SUM(S33:AD33))</f>
        <v>0</v>
      </c>
      <c r="AF33" s="899"/>
      <c r="AG33" s="900"/>
      <c r="AH33" s="829">
        <f>諸経費按分!H24</f>
        <v>0</v>
      </c>
      <c r="AI33" s="830"/>
      <c r="AJ33" s="831"/>
      <c r="AK33" s="829"/>
      <c r="AL33" s="830"/>
      <c r="AM33" s="831"/>
      <c r="AN33" s="829"/>
      <c r="AO33" s="830"/>
      <c r="AP33" s="831"/>
      <c r="AQ33" s="901">
        <f>IF(COUNT($S33:$AD33,$AH33:$AP33,$AT33)=0,"",SUM(AH33:AP33))</f>
        <v>0</v>
      </c>
      <c r="AR33" s="902"/>
      <c r="AS33" s="903"/>
      <c r="AT33" s="829"/>
      <c r="AU33" s="830"/>
      <c r="AV33" s="831"/>
    </row>
    <row r="34" spans="1:49" s="14" customFormat="1" ht="12" customHeight="1">
      <c r="A34" s="789"/>
      <c r="B34" s="950"/>
      <c r="C34" s="950"/>
      <c r="D34" s="950"/>
      <c r="E34" s="950"/>
      <c r="F34" s="950"/>
      <c r="G34" s="950"/>
      <c r="H34" s="950"/>
      <c r="I34" s="950"/>
      <c r="J34" s="950"/>
      <c r="K34" s="950"/>
      <c r="L34" s="955"/>
      <c r="M34" s="956"/>
      <c r="N34" s="956"/>
      <c r="O34" s="957"/>
      <c r="P34" s="944"/>
      <c r="Q34" s="945"/>
      <c r="R34" s="946"/>
      <c r="S34" s="832"/>
      <c r="T34" s="833"/>
      <c r="U34" s="834"/>
      <c r="V34" s="832"/>
      <c r="W34" s="833"/>
      <c r="X34" s="834"/>
      <c r="Y34" s="832"/>
      <c r="Z34" s="833"/>
      <c r="AA34" s="834"/>
      <c r="AB34" s="832"/>
      <c r="AC34" s="833"/>
      <c r="AD34" s="834"/>
      <c r="AE34" s="832"/>
      <c r="AF34" s="833"/>
      <c r="AG34" s="834"/>
      <c r="AH34" s="869"/>
      <c r="AI34" s="870"/>
      <c r="AJ34" s="871"/>
      <c r="AK34" s="869"/>
      <c r="AL34" s="870"/>
      <c r="AM34" s="871"/>
      <c r="AN34" s="869"/>
      <c r="AO34" s="870"/>
      <c r="AP34" s="871"/>
      <c r="AQ34" s="869"/>
      <c r="AR34" s="870"/>
      <c r="AS34" s="871"/>
      <c r="AT34" s="863"/>
      <c r="AU34" s="864"/>
      <c r="AV34" s="865"/>
    </row>
    <row r="35" spans="1:49" s="14" customFormat="1" ht="12" customHeight="1">
      <c r="A35" s="789"/>
      <c r="B35" s="950"/>
      <c r="C35" s="950"/>
      <c r="D35" s="950"/>
      <c r="E35" s="950"/>
      <c r="F35" s="950"/>
      <c r="G35" s="950"/>
      <c r="H35" s="950"/>
      <c r="I35" s="950"/>
      <c r="J35" s="950"/>
      <c r="K35" s="950"/>
      <c r="L35" s="958"/>
      <c r="M35" s="959"/>
      <c r="N35" s="959"/>
      <c r="O35" s="960"/>
      <c r="P35" s="947"/>
      <c r="Q35" s="948"/>
      <c r="R35" s="949"/>
      <c r="S35" s="823"/>
      <c r="T35" s="824"/>
      <c r="U35" s="825"/>
      <c r="V35" s="823"/>
      <c r="W35" s="824"/>
      <c r="X35" s="825"/>
      <c r="Y35" s="823"/>
      <c r="Z35" s="824"/>
      <c r="AA35" s="825"/>
      <c r="AB35" s="823"/>
      <c r="AC35" s="824"/>
      <c r="AD35" s="825"/>
      <c r="AE35" s="823"/>
      <c r="AF35" s="824"/>
      <c r="AG35" s="825"/>
      <c r="AH35" s="881"/>
      <c r="AI35" s="882"/>
      <c r="AJ35" s="883"/>
      <c r="AK35" s="881"/>
      <c r="AL35" s="882"/>
      <c r="AM35" s="883"/>
      <c r="AN35" s="881"/>
      <c r="AO35" s="882"/>
      <c r="AP35" s="883"/>
      <c r="AQ35" s="881"/>
      <c r="AR35" s="882"/>
      <c r="AS35" s="883"/>
      <c r="AT35" s="887"/>
      <c r="AU35" s="888"/>
      <c r="AV35" s="889"/>
    </row>
    <row r="36" spans="1:49" s="14" customFormat="1" ht="12" customHeight="1">
      <c r="A36" s="789">
        <v>8</v>
      </c>
      <c r="B36" s="950" t="s">
        <v>73</v>
      </c>
      <c r="C36" s="950"/>
      <c r="D36" s="950"/>
      <c r="E36" s="950"/>
      <c r="F36" s="950"/>
      <c r="G36" s="950" t="s">
        <v>73</v>
      </c>
      <c r="H36" s="950"/>
      <c r="I36" s="950"/>
      <c r="J36" s="950"/>
      <c r="K36" s="950"/>
      <c r="L36" s="952">
        <f>明細書2!B10</f>
        <v>353380</v>
      </c>
      <c r="M36" s="953"/>
      <c r="N36" s="953"/>
      <c r="O36" s="954"/>
      <c r="P36" s="941" t="s">
        <v>37</v>
      </c>
      <c r="Q36" s="942"/>
      <c r="R36" s="943"/>
      <c r="S36" s="961">
        <f>諸経費按分!D26</f>
        <v>41600</v>
      </c>
      <c r="T36" s="962"/>
      <c r="U36" s="963"/>
      <c r="V36" s="961">
        <f>諸経費按分!E26</f>
        <v>52000</v>
      </c>
      <c r="W36" s="962"/>
      <c r="X36" s="963"/>
      <c r="Y36" s="961">
        <f>諸経費按分!F26</f>
        <v>0</v>
      </c>
      <c r="Z36" s="962"/>
      <c r="AA36" s="963"/>
      <c r="AB36" s="829"/>
      <c r="AC36" s="830"/>
      <c r="AD36" s="831"/>
      <c r="AE36" s="898">
        <f>IF(COUNT($S36:$AD36,$AH36:$AP36,$AT36)=0,"",SUM(S36:AD36))</f>
        <v>93600</v>
      </c>
      <c r="AF36" s="899"/>
      <c r="AG36" s="900"/>
      <c r="AH36" s="829">
        <f>諸経費按分!H26</f>
        <v>239100</v>
      </c>
      <c r="AI36" s="830"/>
      <c r="AJ36" s="831"/>
      <c r="AK36" s="829"/>
      <c r="AL36" s="830"/>
      <c r="AM36" s="831"/>
      <c r="AN36" s="829"/>
      <c r="AO36" s="830"/>
      <c r="AP36" s="831"/>
      <c r="AQ36" s="901">
        <f>IF(COUNT($S36:$AD36,$AH36:$AP36,$AT36)=0,"",SUM(AH36:AP36))</f>
        <v>239100</v>
      </c>
      <c r="AR36" s="902"/>
      <c r="AS36" s="903"/>
      <c r="AT36" s="829">
        <f>諸経費按分!I26</f>
        <v>20800</v>
      </c>
      <c r="AU36" s="830"/>
      <c r="AV36" s="831"/>
    </row>
    <row r="37" spans="1:49" s="14" customFormat="1" ht="12" customHeight="1">
      <c r="A37" s="789"/>
      <c r="B37" s="950"/>
      <c r="C37" s="950"/>
      <c r="D37" s="950"/>
      <c r="E37" s="950"/>
      <c r="F37" s="950"/>
      <c r="G37" s="950"/>
      <c r="H37" s="950"/>
      <c r="I37" s="950"/>
      <c r="J37" s="950"/>
      <c r="K37" s="950"/>
      <c r="L37" s="955"/>
      <c r="M37" s="956"/>
      <c r="N37" s="956"/>
      <c r="O37" s="957"/>
      <c r="P37" s="944"/>
      <c r="Q37" s="945"/>
      <c r="R37" s="946"/>
      <c r="S37" s="832">
        <f>IF(COUNT($S36:$AD36,$AH36:$AP36,$AT36)=0,"",ROUND(S36/SUM($S36:$AD36,$AH36:$AP36,$AT36),3))</f>
        <v>0.11799999999999999</v>
      </c>
      <c r="T37" s="833"/>
      <c r="U37" s="834"/>
      <c r="V37" s="832">
        <f>IF(COUNT($S36:$AD36,$AH36:$AP36,$AT36)=0,"",ROUND(V36/SUM($S36:$AD36,$AH36:$AP36,$AT36),3))</f>
        <v>0.14699999999999999</v>
      </c>
      <c r="W37" s="833"/>
      <c r="X37" s="834"/>
      <c r="Y37" s="832">
        <f>IF(COUNT($S36:$AD36,$AH36:$AP36,$AT36)=0,"",ROUND(Y36/SUM($S36:$AD36,$AH36:$AP36,$AT36),3))</f>
        <v>0</v>
      </c>
      <c r="Z37" s="833"/>
      <c r="AA37" s="834"/>
      <c r="AB37" s="832">
        <f>IF(COUNT($S36:$AD36,$AH36:$AP36,$AT36)=0,"",ROUND(AB36/SUM($S36:$AD36,$AH36:$AP36,$AT36),3))</f>
        <v>0</v>
      </c>
      <c r="AC37" s="833"/>
      <c r="AD37" s="834"/>
      <c r="AE37" s="832">
        <f>IF(COUNT($S36:$AD36,$AH36:$AP36,$AT36)=0,"",ROUND(AE36/SUM($S36:$AD36,$AH36:$AP36,$AT36),3))</f>
        <v>0.26500000000000001</v>
      </c>
      <c r="AF37" s="833"/>
      <c r="AG37" s="834"/>
      <c r="AH37" s="869">
        <f>IF(COUNT($S36:$AD36,$AH36:$AP36,$AT36)=0,"",ROUND(AH36/SUM($S36:$AD36,$AH36:$AP36,$AT36),3))</f>
        <v>0.67600000000000005</v>
      </c>
      <c r="AI37" s="870"/>
      <c r="AJ37" s="871"/>
      <c r="AK37" s="869">
        <f>IF(COUNT($S36:$AD36,$AH36:$AP36,$AT36)=0,"",ROUND(AK36/SUM($S36:$AD36,$AH36:$AP36,$AT36),3))</f>
        <v>0</v>
      </c>
      <c r="AL37" s="870"/>
      <c r="AM37" s="871"/>
      <c r="AN37" s="869">
        <f>IF(COUNT($S36:$AD36,$AH36:$AP36,$AT36)=0,"",ROUND(AN36/SUM($S36:$AD36,$AH36:$AP36,$AT36),3))</f>
        <v>0</v>
      </c>
      <c r="AO37" s="870"/>
      <c r="AP37" s="871"/>
      <c r="AQ37" s="869">
        <f>IF(COUNT($S36:$AD36,$AH36:$AP36,$AT36)=0,"",ROUND(AQ36/SUM($S36:$AD36,$AH36:$AP36,$AT36),3))</f>
        <v>0.67600000000000005</v>
      </c>
      <c r="AR37" s="870"/>
      <c r="AS37" s="871"/>
      <c r="AT37" s="863">
        <f>IF(COUNT($S36:$AD36,$AH36:$AP36,$AT36)=0,"",ROUND(AT36/SUM($S36:$AD36,$AH36:$AP36,$AT36),3))</f>
        <v>5.8999999999999997E-2</v>
      </c>
      <c r="AU37" s="864"/>
      <c r="AV37" s="865"/>
    </row>
    <row r="38" spans="1:49" s="14" customFormat="1" ht="12" customHeight="1">
      <c r="A38" s="789"/>
      <c r="B38" s="950"/>
      <c r="C38" s="950"/>
      <c r="D38" s="950"/>
      <c r="E38" s="950"/>
      <c r="F38" s="950"/>
      <c r="G38" s="950"/>
      <c r="H38" s="950"/>
      <c r="I38" s="950"/>
      <c r="J38" s="950"/>
      <c r="K38" s="950"/>
      <c r="L38" s="958"/>
      <c r="M38" s="959"/>
      <c r="N38" s="959"/>
      <c r="O38" s="960"/>
      <c r="P38" s="947"/>
      <c r="Q38" s="948"/>
      <c r="R38" s="949"/>
      <c r="S38" s="823">
        <f>IF(COUNT($S36:$AD36,$AH36:$AP36,$AT36)=0,"",$L36*(S36/($AE36+$AQ36+$AT36)))</f>
        <v>41585.878359264498</v>
      </c>
      <c r="T38" s="824"/>
      <c r="U38" s="825"/>
      <c r="V38" s="823">
        <f>IF(COUNT($S36:$AD36,$AH36:$AP36,$AT36)=0,"",$L36*(V36/($AE36+$AQ36+$AT36)))</f>
        <v>51982.34794908062</v>
      </c>
      <c r="W38" s="824"/>
      <c r="X38" s="825"/>
      <c r="Y38" s="823">
        <f>IF(COUNT($S36:$AD36,$AH36:$AP36,$AT36)=0,"",$L36*(Y36/($AE36+$AQ36+$AT36)))</f>
        <v>0</v>
      </c>
      <c r="Z38" s="824"/>
      <c r="AA38" s="825"/>
      <c r="AB38" s="823">
        <f>IF(COUNT($S36:$AD36,$AH36:$AP36,$AT36)=0,"",$L36*(AB36/($AE36+$AQ36+$AT36)))</f>
        <v>0</v>
      </c>
      <c r="AC38" s="824"/>
      <c r="AD38" s="825"/>
      <c r="AE38" s="823">
        <f>IF(COUNT($S36:$AD36,$AH36:$AP36,$AT36)=0,"",$L36*(AE36/($AE36+$AQ36+$AT36)))</f>
        <v>93568.226308345125</v>
      </c>
      <c r="AF38" s="824"/>
      <c r="AG38" s="825"/>
      <c r="AH38" s="881">
        <f>IF(COUNT($S36:$AD36,$AH36:$AP36,$AT36)=0,"",$L36*(AH36/($AE36+$AQ36+$AT36)))</f>
        <v>239018.83451202261</v>
      </c>
      <c r="AI38" s="882"/>
      <c r="AJ38" s="883"/>
      <c r="AK38" s="881">
        <f>IF(COUNT($S36:$AD36,$AH36:$AP36,$AT36)=0,"",$L36*(AK36/($AE36+$AQ36+$AT36)))</f>
        <v>0</v>
      </c>
      <c r="AL38" s="882"/>
      <c r="AM38" s="883"/>
      <c r="AN38" s="881">
        <f>IF(COUNT($S36:$AD36,$AH36:$AP36,$AT36)=0,"",$L36*(AN36/($AE36+$AQ36+$AT36)))</f>
        <v>0</v>
      </c>
      <c r="AO38" s="882"/>
      <c r="AP38" s="883"/>
      <c r="AQ38" s="881">
        <f>IF(COUNT($S36:$AD36,$AH36:$AP36,$AT36)=0,"",$L36*(AQ36/($AE36+$AQ36+$AT36)))</f>
        <v>239018.83451202261</v>
      </c>
      <c r="AR38" s="882"/>
      <c r="AS38" s="883"/>
      <c r="AT38" s="887">
        <f>IF(COUNT($S36:$AD36,$AH36:$AP36,$AT36)=0,"",$L36*(AT36/($AE36+$AQ36+$AT36)))</f>
        <v>20792.939179632249</v>
      </c>
      <c r="AU38" s="888"/>
      <c r="AV38" s="889"/>
    </row>
    <row r="39" spans="1:49" s="14" customFormat="1" ht="12" customHeight="1">
      <c r="A39" s="789">
        <v>9</v>
      </c>
      <c r="B39" s="950" t="s">
        <v>74</v>
      </c>
      <c r="C39" s="950"/>
      <c r="D39" s="950"/>
      <c r="E39" s="950"/>
      <c r="F39" s="950"/>
      <c r="G39" s="950" t="s">
        <v>74</v>
      </c>
      <c r="H39" s="950"/>
      <c r="I39" s="950"/>
      <c r="J39" s="950"/>
      <c r="K39" s="950"/>
      <c r="L39" s="952">
        <f>明細書2!B11</f>
        <v>30000</v>
      </c>
      <c r="M39" s="953"/>
      <c r="N39" s="953"/>
      <c r="O39" s="954"/>
      <c r="P39" s="941" t="s">
        <v>37</v>
      </c>
      <c r="Q39" s="942"/>
      <c r="R39" s="943"/>
      <c r="S39" s="961">
        <f>諸経費按分!D27</f>
        <v>3500</v>
      </c>
      <c r="T39" s="962"/>
      <c r="U39" s="963"/>
      <c r="V39" s="961">
        <f>諸経費按分!E27</f>
        <v>4400</v>
      </c>
      <c r="W39" s="962"/>
      <c r="X39" s="963"/>
      <c r="Y39" s="961">
        <f>諸経費按分!F27</f>
        <v>0</v>
      </c>
      <c r="Z39" s="962"/>
      <c r="AA39" s="963"/>
      <c r="AB39" s="829"/>
      <c r="AC39" s="830"/>
      <c r="AD39" s="831"/>
      <c r="AE39" s="898">
        <f>IF(COUNT($S39:$AD39,$AH39:$AP39,$AT39)=0,"",SUM(S39:AD39))</f>
        <v>7900</v>
      </c>
      <c r="AF39" s="899"/>
      <c r="AG39" s="900"/>
      <c r="AH39" s="829">
        <f>諸経費按分!H27</f>
        <v>20300</v>
      </c>
      <c r="AI39" s="830"/>
      <c r="AJ39" s="831"/>
      <c r="AK39" s="829"/>
      <c r="AL39" s="830"/>
      <c r="AM39" s="831"/>
      <c r="AN39" s="829"/>
      <c r="AO39" s="830"/>
      <c r="AP39" s="831"/>
      <c r="AQ39" s="901">
        <f>IF(COUNT($S39:$AD39,$AH39:$AP39,$AT39)=0,"",SUM(AH39:AP39))</f>
        <v>20300</v>
      </c>
      <c r="AR39" s="902"/>
      <c r="AS39" s="903"/>
      <c r="AT39" s="829">
        <f>諸経費按分!I27</f>
        <v>1800</v>
      </c>
      <c r="AU39" s="830"/>
      <c r="AV39" s="831"/>
    </row>
    <row r="40" spans="1:49" s="14" customFormat="1" ht="12" customHeight="1">
      <c r="A40" s="789"/>
      <c r="B40" s="950"/>
      <c r="C40" s="950"/>
      <c r="D40" s="950"/>
      <c r="E40" s="950"/>
      <c r="F40" s="950"/>
      <c r="G40" s="950"/>
      <c r="H40" s="950"/>
      <c r="I40" s="950"/>
      <c r="J40" s="950"/>
      <c r="K40" s="950"/>
      <c r="L40" s="955"/>
      <c r="M40" s="956"/>
      <c r="N40" s="956"/>
      <c r="O40" s="957"/>
      <c r="P40" s="944"/>
      <c r="Q40" s="945"/>
      <c r="R40" s="946"/>
      <c r="S40" s="832">
        <f>IF(COUNT($S39:$AD39,$AH39:$AP39,$AT39)=0,"",ROUND(S39/SUM($S39:$AD39,$AH39:$AP39,$AT39),3))</f>
        <v>0.11700000000000001</v>
      </c>
      <c r="T40" s="833"/>
      <c r="U40" s="834"/>
      <c r="V40" s="832">
        <f>IF(COUNT($S39:$AD39,$AH39:$AP39,$AT39)=0,"",ROUND(V39/SUM($S39:$AD39,$AH39:$AP39,$AT39),3))</f>
        <v>0.14699999999999999</v>
      </c>
      <c r="W40" s="833"/>
      <c r="X40" s="834"/>
      <c r="Y40" s="832">
        <f>IF(COUNT($S39:$AD39,$AH39:$AP39,$AT39)=0,"",ROUND(Y39/SUM($S39:$AD39,$AH39:$AP39,$AT39),3))</f>
        <v>0</v>
      </c>
      <c r="Z40" s="833"/>
      <c r="AA40" s="834"/>
      <c r="AB40" s="832">
        <f>IF(COUNT($S39:$AD39,$AH39:$AP39,$AT39)=0,"",ROUND(AB39/SUM($S39:$AD39,$AH39:$AP39,$AT39),3))</f>
        <v>0</v>
      </c>
      <c r="AC40" s="833"/>
      <c r="AD40" s="834"/>
      <c r="AE40" s="832">
        <f>IF(COUNT($S39:$AD39,$AH39:$AP39,$AT39)=0,"",ROUND(AE39/SUM($S39:$AD39,$AH39:$AP39,$AT39),3))</f>
        <v>0.26300000000000001</v>
      </c>
      <c r="AF40" s="833"/>
      <c r="AG40" s="834"/>
      <c r="AH40" s="869">
        <f>IF(COUNT($S39:$AD39,$AH39:$AP39,$AT39)=0,"",ROUND(AH39/SUM($S39:$AD39,$AH39:$AP39,$AT39),3))</f>
        <v>0.67700000000000005</v>
      </c>
      <c r="AI40" s="870"/>
      <c r="AJ40" s="871"/>
      <c r="AK40" s="869">
        <f>IF(COUNT($S39:$AD39,$AH39:$AP39,$AT39)=0,"",ROUND(AK39/SUM($S39:$AD39,$AH39:$AP39,$AT39),3))</f>
        <v>0</v>
      </c>
      <c r="AL40" s="870"/>
      <c r="AM40" s="871"/>
      <c r="AN40" s="869">
        <f>IF(COUNT($S39:$AD39,$AH39:$AP39,$AT39)=0,"",ROUND(AN39/SUM($S39:$AD39,$AH39:$AP39,$AT39),3))</f>
        <v>0</v>
      </c>
      <c r="AO40" s="870"/>
      <c r="AP40" s="871"/>
      <c r="AQ40" s="869">
        <f>IF(COUNT($S39:$AD39,$AH39:$AP39,$AT39)=0,"",ROUND(AQ39/SUM($S39:$AD39,$AH39:$AP39,$AT39),3))</f>
        <v>0.67700000000000005</v>
      </c>
      <c r="AR40" s="870"/>
      <c r="AS40" s="871"/>
      <c r="AT40" s="863">
        <f>IF(COUNT($S39:$AD39,$AH39:$AP39,$AT39)=0,"",ROUND(AT39/SUM($S39:$AD39,$AH39:$AP39,$AT39),3))</f>
        <v>0.06</v>
      </c>
      <c r="AU40" s="864"/>
      <c r="AV40" s="865"/>
    </row>
    <row r="41" spans="1:49" s="14" customFormat="1" ht="12" customHeight="1">
      <c r="A41" s="789"/>
      <c r="B41" s="950"/>
      <c r="C41" s="950"/>
      <c r="D41" s="950"/>
      <c r="E41" s="950"/>
      <c r="F41" s="950"/>
      <c r="G41" s="950"/>
      <c r="H41" s="950"/>
      <c r="I41" s="950"/>
      <c r="J41" s="950"/>
      <c r="K41" s="950"/>
      <c r="L41" s="958"/>
      <c r="M41" s="959"/>
      <c r="N41" s="959"/>
      <c r="O41" s="960"/>
      <c r="P41" s="947"/>
      <c r="Q41" s="948"/>
      <c r="R41" s="949"/>
      <c r="S41" s="823">
        <f>IF(COUNT($S39:$AD39,$AH39:$AP39,$AT39)=0,"",$L39*(S39/($AE39+$AQ39+$AT39)))</f>
        <v>3500</v>
      </c>
      <c r="T41" s="824"/>
      <c r="U41" s="825"/>
      <c r="V41" s="823">
        <f>IF(COUNT($S39:$AD39,$AH39:$AP39,$AT39)=0,"",$L39*(V39/($AE39+$AQ39+$AT39)))</f>
        <v>4400</v>
      </c>
      <c r="W41" s="824"/>
      <c r="X41" s="825"/>
      <c r="Y41" s="823">
        <f>IF(COUNT($S39:$AD39,$AH39:$AP39,$AT39)=0,"",$L39*(Y39/($AE39+$AQ39+$AT39)))</f>
        <v>0</v>
      </c>
      <c r="Z41" s="824"/>
      <c r="AA41" s="825"/>
      <c r="AB41" s="823">
        <f>IF(COUNT($S39:$AD39,$AH39:$AP39,$AT39)=0,"",$L39*(AB39/($AE39+$AQ39+$AT39)))</f>
        <v>0</v>
      </c>
      <c r="AC41" s="824"/>
      <c r="AD41" s="825"/>
      <c r="AE41" s="823">
        <f>IF(COUNT($S39:$AD39,$AH39:$AP39,$AT39)=0,"",$L39*(AE39/($AE39+$AQ39+$AT39)))</f>
        <v>7899.9999999999991</v>
      </c>
      <c r="AF41" s="824"/>
      <c r="AG41" s="825"/>
      <c r="AH41" s="881">
        <f>IF(COUNT($S39:$AD39,$AH39:$AP39,$AT39)=0,"",$L39*(AH39/($AE39+$AQ39+$AT39)))</f>
        <v>20300</v>
      </c>
      <c r="AI41" s="882"/>
      <c r="AJ41" s="883"/>
      <c r="AK41" s="881">
        <f>IF(COUNT($S39:$AD39,$AH39:$AP39,$AT39)=0,"",$L39*(AK39/($AE39+$AQ39+$AT39)))</f>
        <v>0</v>
      </c>
      <c r="AL41" s="882"/>
      <c r="AM41" s="883"/>
      <c r="AN41" s="881">
        <f>IF(COUNT($S39:$AD39,$AH39:$AP39,$AT39)=0,"",$L39*(AN39/($AE39+$AQ39+$AT39)))</f>
        <v>0</v>
      </c>
      <c r="AO41" s="882"/>
      <c r="AP41" s="883"/>
      <c r="AQ41" s="881">
        <f>IF(COUNT($S39:$AD39,$AH39:$AP39,$AT39)=0,"",$L39*(AQ39/($AE39+$AQ39+$AT39)))</f>
        <v>20300</v>
      </c>
      <c r="AR41" s="882"/>
      <c r="AS41" s="883"/>
      <c r="AT41" s="887">
        <f>IF(COUNT($S39:$AD39,$AH39:$AP39,$AT39)=0,"",$L39*(AT39/($AE39+$AQ39+$AT39)))</f>
        <v>1800</v>
      </c>
      <c r="AU41" s="888"/>
      <c r="AV41" s="889"/>
    </row>
    <row r="42" spans="1:49" s="14" customFormat="1" ht="12" customHeight="1">
      <c r="A42" s="789">
        <v>10</v>
      </c>
      <c r="B42" s="950" t="s">
        <v>75</v>
      </c>
      <c r="C42" s="950"/>
      <c r="D42" s="950"/>
      <c r="E42" s="950"/>
      <c r="F42" s="950"/>
      <c r="G42" s="950" t="s">
        <v>75</v>
      </c>
      <c r="H42" s="950"/>
      <c r="I42" s="950"/>
      <c r="J42" s="950"/>
      <c r="K42" s="950"/>
      <c r="L42" s="952">
        <f>明細書2!B12</f>
        <v>70000</v>
      </c>
      <c r="M42" s="953"/>
      <c r="N42" s="953"/>
      <c r="O42" s="954"/>
      <c r="P42" s="941" t="s">
        <v>114</v>
      </c>
      <c r="Q42" s="942"/>
      <c r="R42" s="943"/>
      <c r="S42" s="829">
        <f>+諸経費按分!D28</f>
        <v>0</v>
      </c>
      <c r="T42" s="830"/>
      <c r="U42" s="831"/>
      <c r="V42" s="829">
        <f>+諸経費按分!E28</f>
        <v>0</v>
      </c>
      <c r="W42" s="830"/>
      <c r="X42" s="831"/>
      <c r="Y42" s="829">
        <f>+諸経費按分!E28</f>
        <v>0</v>
      </c>
      <c r="Z42" s="830"/>
      <c r="AA42" s="831"/>
      <c r="AB42" s="829"/>
      <c r="AC42" s="830"/>
      <c r="AD42" s="831"/>
      <c r="AE42" s="898">
        <f>IF(COUNT($S42:$AD42,$AH42:$AP42,$AT42)=0,"",SUM(S42:AD42))</f>
        <v>0</v>
      </c>
      <c r="AF42" s="899"/>
      <c r="AG42" s="900"/>
      <c r="AH42" s="829"/>
      <c r="AI42" s="830"/>
      <c r="AJ42" s="831"/>
      <c r="AK42" s="829"/>
      <c r="AL42" s="830"/>
      <c r="AM42" s="831"/>
      <c r="AN42" s="829"/>
      <c r="AO42" s="830"/>
      <c r="AP42" s="831"/>
      <c r="AQ42" s="901">
        <f>IF(COUNT($S42:$AD42,$AH42:$AP42,$AT42)=0,"",SUM(AH42:AP42))</f>
        <v>0</v>
      </c>
      <c r="AR42" s="902"/>
      <c r="AS42" s="903"/>
      <c r="AT42" s="829">
        <v>200000</v>
      </c>
      <c r="AU42" s="830"/>
      <c r="AV42" s="831"/>
    </row>
    <row r="43" spans="1:49" s="14" customFormat="1" ht="12" customHeight="1">
      <c r="A43" s="789"/>
      <c r="B43" s="950"/>
      <c r="C43" s="950"/>
      <c r="D43" s="950"/>
      <c r="E43" s="950"/>
      <c r="F43" s="950"/>
      <c r="G43" s="950"/>
      <c r="H43" s="950"/>
      <c r="I43" s="950"/>
      <c r="J43" s="950"/>
      <c r="K43" s="950"/>
      <c r="L43" s="955"/>
      <c r="M43" s="956"/>
      <c r="N43" s="956"/>
      <c r="O43" s="957"/>
      <c r="P43" s="944"/>
      <c r="Q43" s="945"/>
      <c r="R43" s="946"/>
      <c r="S43" s="832">
        <f>IF(COUNT($S42:$AD42,$AH42:$AP42,$AT42)=0,"",ROUND(S42/SUM($S42:$AD42,$AH42:$AP42,$AT42),3))</f>
        <v>0</v>
      </c>
      <c r="T43" s="833"/>
      <c r="U43" s="834"/>
      <c r="V43" s="832">
        <f>IF(COUNT($S42:$AD42,$AH42:$AP42,$AT42)=0,"",ROUND(V42/SUM($S42:$AD42,$AH42:$AP42,$AT42),3))</f>
        <v>0</v>
      </c>
      <c r="W43" s="833"/>
      <c r="X43" s="834"/>
      <c r="Y43" s="832">
        <f>IF(COUNT($S42:$AD42,$AH42:$AP42,$AT42)=0,"",ROUND(Y42/SUM($S42:$AD42,$AH42:$AP42,$AT42),3))</f>
        <v>0</v>
      </c>
      <c r="Z43" s="833"/>
      <c r="AA43" s="834"/>
      <c r="AB43" s="832">
        <f>IF(COUNT($S42:$AD42,$AH42:$AP42,$AT42)=0,"",ROUND(AB42/SUM($S42:$AD42,$AH42:$AP42,$AT42),3))</f>
        <v>0</v>
      </c>
      <c r="AC43" s="833"/>
      <c r="AD43" s="834"/>
      <c r="AE43" s="832">
        <f>IF(COUNT($S42:$AD42,$AH42:$AP42,$AT42)=0,"",ROUND(AE42/SUM($S42:$AD42,$AH42:$AP42,$AT42),3))</f>
        <v>0</v>
      </c>
      <c r="AF43" s="833"/>
      <c r="AG43" s="834"/>
      <c r="AH43" s="869">
        <f>IF(COUNT($S42:$AD42,$AH42:$AP42,$AT42)=0,"",ROUND(AH42/SUM($S42:$AD42,$AH42:$AP42,$AT42),3))</f>
        <v>0</v>
      </c>
      <c r="AI43" s="870"/>
      <c r="AJ43" s="871"/>
      <c r="AK43" s="869">
        <f>IF(COUNT($S42:$AD42,$AH42:$AP42,$AT42)=0,"",ROUND(AK42/SUM($S42:$AD42,$AH42:$AP42,$AT42),3))</f>
        <v>0</v>
      </c>
      <c r="AL43" s="870"/>
      <c r="AM43" s="871"/>
      <c r="AN43" s="869">
        <f>IF(COUNT($S42:$AD42,$AH42:$AP42,$AT42)=0,"",ROUND(AN42/SUM($S42:$AD42,$AH42:$AP42,$AT42),3))</f>
        <v>0</v>
      </c>
      <c r="AO43" s="870"/>
      <c r="AP43" s="871"/>
      <c r="AQ43" s="869">
        <f>IF(COUNT($S42:$AD42,$AH42:$AP42,$AT42)=0,"",ROUND(AQ42/SUM($S42:$AD42,$AH42:$AP42,$AT42),3))</f>
        <v>0</v>
      </c>
      <c r="AR43" s="870"/>
      <c r="AS43" s="871"/>
      <c r="AT43" s="863">
        <f>IF(COUNT($S42:$AD42,$AH42:$AP42,$AT42)=0,"",ROUND(AT42/SUM($S42:$AD42,$AH42:$AP42,$AT42),3))</f>
        <v>1</v>
      </c>
      <c r="AU43" s="864"/>
      <c r="AV43" s="865"/>
    </row>
    <row r="44" spans="1:49" s="14" customFormat="1" ht="12" customHeight="1">
      <c r="A44" s="789"/>
      <c r="B44" s="950"/>
      <c r="C44" s="950"/>
      <c r="D44" s="950"/>
      <c r="E44" s="950"/>
      <c r="F44" s="950"/>
      <c r="G44" s="950"/>
      <c r="H44" s="950"/>
      <c r="I44" s="950"/>
      <c r="J44" s="950"/>
      <c r="K44" s="950"/>
      <c r="L44" s="958"/>
      <c r="M44" s="959"/>
      <c r="N44" s="959"/>
      <c r="O44" s="960"/>
      <c r="P44" s="947"/>
      <c r="Q44" s="948"/>
      <c r="R44" s="949"/>
      <c r="S44" s="823">
        <f>IF(COUNT($S42:$AD42,$AH42:$AP42,$AT42)=0,"",$L42*(S42/($AE42+$AQ42+$AT42)))</f>
        <v>0</v>
      </c>
      <c r="T44" s="824"/>
      <c r="U44" s="825"/>
      <c r="V44" s="823">
        <f>IF(COUNT($S42:$AD42,$AH42:$AP42,$AT42)=0,"",$L42*(V42/($AE42+$AQ42+$AT42)))</f>
        <v>0</v>
      </c>
      <c r="W44" s="824"/>
      <c r="X44" s="825"/>
      <c r="Y44" s="823">
        <f>IF(COUNT($S42:$AD42,$AH42:$AP42,$AT42)=0,"",$L42*(Y42/($AE42+$AQ42+$AT42)))</f>
        <v>0</v>
      </c>
      <c r="Z44" s="824"/>
      <c r="AA44" s="825"/>
      <c r="AB44" s="823">
        <f>IF(COUNT($S42:$AD42,$AH42:$AP42,$AT42)=0,"",$L42*(AB42/($AE42+$AQ42+$AT42)))</f>
        <v>0</v>
      </c>
      <c r="AC44" s="824"/>
      <c r="AD44" s="825"/>
      <c r="AE44" s="823">
        <f>IF(COUNT($S42:$AD42,$AH42:$AP42,$AT42)=0,"",$L42*(AE42/($AE42+$AQ42+$AT42)))</f>
        <v>0</v>
      </c>
      <c r="AF44" s="824"/>
      <c r="AG44" s="825"/>
      <c r="AH44" s="881">
        <f>IF(COUNT($S42:$AD42,$AH42:$AP42,$AT42)=0,"",$L42*(AH42/($AE42+$AQ42+$AT42)))</f>
        <v>0</v>
      </c>
      <c r="AI44" s="882"/>
      <c r="AJ44" s="883"/>
      <c r="AK44" s="881">
        <f>IF(COUNT($S42:$AD42,$AH42:$AP42,$AT42)=0,"",$L42*(AK42/($AE42+$AQ42+$AT42)))</f>
        <v>0</v>
      </c>
      <c r="AL44" s="882"/>
      <c r="AM44" s="883"/>
      <c r="AN44" s="881">
        <f>IF(COUNT($S42:$AD42,$AH42:$AP42,$AT42)=0,"",$L42*(AN42/($AE42+$AQ42+$AT42)))</f>
        <v>0</v>
      </c>
      <c r="AO44" s="882"/>
      <c r="AP44" s="883"/>
      <c r="AQ44" s="881">
        <f>IF(COUNT($S42:$AD42,$AH42:$AP42,$AT42)=0,"",$L42*(AQ42/($AE42+$AQ42+$AT42)))</f>
        <v>0</v>
      </c>
      <c r="AR44" s="882"/>
      <c r="AS44" s="883"/>
      <c r="AT44" s="887">
        <f>IF(COUNT($S42:$AD42,$AH42:$AP42,$AT42)=0,"",$L42*(AT42/($AE42+$AQ42+$AT42)))</f>
        <v>70000</v>
      </c>
      <c r="AU44" s="888"/>
      <c r="AV44" s="889"/>
    </row>
    <row r="45" spans="1:49" s="14" customFormat="1" ht="12" customHeight="1">
      <c r="A45" s="13"/>
      <c r="B45" s="964" t="s">
        <v>183</v>
      </c>
      <c r="C45" s="965"/>
      <c r="D45" s="965"/>
      <c r="E45" s="965"/>
      <c r="F45" s="965"/>
      <c r="G45" s="965"/>
      <c r="H45" s="965"/>
      <c r="I45" s="965"/>
      <c r="J45" s="965"/>
      <c r="K45" s="965"/>
      <c r="L45" s="966">
        <f>IF(COUNT(L15:O44)=0,"",SUM(L15:O44))</f>
        <v>3010180</v>
      </c>
      <c r="M45" s="967"/>
      <c r="N45" s="967"/>
      <c r="O45" s="968"/>
      <c r="P45" s="789"/>
      <c r="Q45" s="789"/>
      <c r="R45" s="789"/>
      <c r="S45" s="823">
        <f>IF(COUNT(S15,S18,S21,S24,S27,S30,S33,S36,S39,S42)=0,"",SUM(S17,S20,S23,S26,S29,S32,S35,S38,S41,S44))</f>
        <v>345809.41377331351</v>
      </c>
      <c r="T45" s="824"/>
      <c r="U45" s="825"/>
      <c r="V45" s="823">
        <f>IF(COUNT(V15,V18,V21,V24,V27,V30,V33,V36,V39,V42)=0,"",SUM(V17,V20,V23,V26,V29,V32,V35,V38,V41,V44))</f>
        <v>432511.77459398384</v>
      </c>
      <c r="W45" s="824"/>
      <c r="X45" s="825"/>
      <c r="Y45" s="823">
        <f>IF(COUNT(Y15,Y18,Y21,Y24,Y27,Y30,Y33,Y36,Y39,Y42)=0,"",SUM(Y17,Y20,Y23,Y26,Y29,Y32,Y35,Y38,Y41,Y44))</f>
        <v>0</v>
      </c>
      <c r="Z45" s="824"/>
      <c r="AA45" s="825"/>
      <c r="AB45" s="823" t="str">
        <f>IF(COUNT(AB15,AB18,AB21,AB24,AB27,AB30,AB33,AB36,AB39,AB42)=0,"",SUM(AB17,AB20,AB23,AB26,AB29,AB32,AB35,AB38,AB41,AB44))</f>
        <v/>
      </c>
      <c r="AC45" s="824"/>
      <c r="AD45" s="825"/>
      <c r="AE45" s="823">
        <f>IF(COUNT(AE15,AE18,AE21,AE24,AE27,AE30,AE33,AE36,AE39,AE42)=0,"",SUM(AE17,AE20,AE23,AE26,AE29,AE32,AE35,AE38,AE41,AE44))</f>
        <v>778321.18836729741</v>
      </c>
      <c r="AF45" s="824"/>
      <c r="AG45" s="825"/>
      <c r="AH45" s="881">
        <f>IF(COUNT(AH15,AH18,AH21,AH24,AH27,AH30,AH33,AH36,AH39,AH42)=0,"",SUM(AH17,AH20,AH23,AH26,AH29,AH32,AH35,AH38,AH41,AH44))</f>
        <v>1989254.2034071966</v>
      </c>
      <c r="AI45" s="882"/>
      <c r="AJ45" s="883"/>
      <c r="AK45" s="881" t="str">
        <f>IF(COUNT(AK15,AK18,AK21,AK24,AK27,AK30,AK33,AK36,AK39,AK42)=0,"",SUM(AK17,AK20,AK23,AK26,AK29,AK32,AK35,AK38,AK41,AK44))</f>
        <v/>
      </c>
      <c r="AL45" s="882"/>
      <c r="AM45" s="883"/>
      <c r="AN45" s="881" t="str">
        <f>IF(COUNT(AN15,AN18,AN21,AN24,AN27,AN30,AN33,AN36,AN39,AN42)=0,"",SUM(AN17,AN20,AN23,AN26,AN29,AN32,AN35,AN38,AN41,AN44))</f>
        <v/>
      </c>
      <c r="AO45" s="882"/>
      <c r="AP45" s="883"/>
      <c r="AQ45" s="881">
        <f>IF(COUNT(AQ15,AQ18,AQ21,AQ24,AQ27,AQ30,AQ33,AQ36,AQ39,AQ42)=0,"",SUM(AQ17,AQ20,AQ23,AQ26,AQ29,AQ32,AQ35,AQ38,AQ41,AQ44))</f>
        <v>1989254.2034071966</v>
      </c>
      <c r="AR45" s="882"/>
      <c r="AS45" s="883"/>
      <c r="AT45" s="887">
        <f>IF(COUNT(AT15,AT18,AT21,AT24,AT27,AT30,AT33,AT36,AT39,AT42)=0,"",SUM(AT17,AT20,AT23,AT26,AT29,AT32,AT35,AT38,AT41,AT44))</f>
        <v>242604.60822550612</v>
      </c>
      <c r="AU45" s="888"/>
      <c r="AV45" s="889"/>
      <c r="AW45" s="15"/>
    </row>
    <row r="46" spans="1:49" s="14" customFormat="1" ht="12" customHeight="1">
      <c r="A46" s="17"/>
      <c r="B46" s="114"/>
      <c r="C46" s="114"/>
      <c r="D46" s="114"/>
      <c r="E46" s="114"/>
      <c r="F46" s="114"/>
      <c r="G46" s="114"/>
      <c r="H46" s="114"/>
      <c r="I46" s="114"/>
      <c r="J46" s="114"/>
      <c r="K46" s="114"/>
      <c r="L46" s="20"/>
      <c r="M46" s="20"/>
      <c r="N46" s="20"/>
      <c r="O46" s="20"/>
      <c r="P46" s="17"/>
      <c r="Q46" s="17"/>
      <c r="R46" s="17"/>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15"/>
    </row>
    <row r="47" spans="1:49" s="14" customFormat="1" ht="12" customHeight="1">
      <c r="A47" s="17"/>
      <c r="B47" s="114"/>
      <c r="C47" s="114"/>
      <c r="D47" s="114"/>
      <c r="E47" s="114"/>
      <c r="F47" s="114"/>
      <c r="G47" s="114"/>
      <c r="H47" s="114"/>
      <c r="I47" s="114"/>
      <c r="J47" s="114"/>
      <c r="K47" s="114"/>
      <c r="L47" s="20"/>
      <c r="M47" s="20"/>
      <c r="N47" s="20"/>
      <c r="O47" s="20"/>
      <c r="P47" s="17"/>
      <c r="Q47" s="17"/>
      <c r="R47" s="17"/>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15"/>
    </row>
    <row r="48" spans="1:49" s="14" customFormat="1" ht="12" customHeight="1">
      <c r="A48" s="17"/>
      <c r="B48" s="114"/>
      <c r="C48" s="114"/>
      <c r="D48" s="114"/>
      <c r="E48" s="114"/>
      <c r="F48" s="114"/>
      <c r="G48" s="114"/>
      <c r="H48" s="114"/>
      <c r="I48" s="114"/>
      <c r="J48" s="114"/>
      <c r="K48" s="114"/>
      <c r="L48" s="20"/>
      <c r="M48" s="20"/>
      <c r="N48" s="20"/>
      <c r="O48" s="20"/>
      <c r="P48" s="17"/>
      <c r="Q48" s="17"/>
      <c r="R48" s="17"/>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15"/>
    </row>
    <row r="49" spans="1:48" ht="12" customHeight="1">
      <c r="A49" s="2"/>
      <c r="B49" s="115"/>
      <c r="C49" s="115"/>
      <c r="D49" s="115"/>
      <c r="E49" s="115"/>
      <c r="F49" s="115"/>
      <c r="G49" s="115"/>
      <c r="H49" s="115"/>
      <c r="I49" s="115"/>
      <c r="J49" s="115"/>
      <c r="K49" s="115"/>
      <c r="L49" s="115"/>
      <c r="M49" s="116"/>
      <c r="N49" s="116"/>
      <c r="O49" s="116"/>
      <c r="P49" s="73"/>
      <c r="Q49" s="73"/>
      <c r="R49" s="73"/>
      <c r="S49" s="73"/>
      <c r="T49" s="73"/>
      <c r="U49" s="73"/>
      <c r="V49" s="3"/>
      <c r="W49" s="3"/>
      <c r="X49" s="3"/>
      <c r="Y49" s="3"/>
      <c r="Z49" s="3"/>
      <c r="AA49" s="3"/>
      <c r="AB49" s="3"/>
      <c r="AC49" s="3"/>
      <c r="AD49" s="3"/>
      <c r="AE49" s="3"/>
      <c r="AF49" s="3"/>
      <c r="AG49" s="74"/>
      <c r="AH49" s="72"/>
      <c r="AI49" s="72"/>
      <c r="AJ49" s="72"/>
      <c r="AK49" s="72"/>
      <c r="AL49" s="72"/>
      <c r="AM49" s="72"/>
      <c r="AU49" s="135"/>
      <c r="AV49" s="74" t="s">
        <v>99</v>
      </c>
    </row>
    <row r="50" spans="1:48" ht="12" customHeight="1">
      <c r="A50" s="71"/>
      <c r="B50" s="117"/>
      <c r="C50" s="117"/>
      <c r="D50" s="117"/>
      <c r="E50" s="117"/>
      <c r="F50" s="117"/>
      <c r="G50" s="117"/>
      <c r="H50" s="117"/>
      <c r="I50" s="117"/>
      <c r="J50" s="117"/>
      <c r="K50" s="117"/>
      <c r="L50" s="117"/>
      <c r="M50" s="117"/>
      <c r="N50" s="117"/>
      <c r="O50" s="117"/>
      <c r="P50" s="4"/>
      <c r="Q50" s="4"/>
      <c r="R50" s="4"/>
      <c r="S50" s="4"/>
      <c r="T50" s="4"/>
      <c r="U50" s="4"/>
      <c r="V50" s="5"/>
      <c r="W50" s="1"/>
      <c r="X50" s="5"/>
      <c r="Y50" s="1"/>
      <c r="Z50" s="5"/>
      <c r="AA50" s="1"/>
      <c r="AB50" s="4"/>
      <c r="AE50" s="1"/>
      <c r="AF50" s="1"/>
      <c r="AG50" s="1"/>
      <c r="AH50" s="1"/>
      <c r="AI50" s="929" t="s">
        <v>163</v>
      </c>
      <c r="AJ50" s="930"/>
      <c r="AK50" s="930"/>
      <c r="AL50" s="930"/>
      <c r="AM50" s="931"/>
      <c r="AN50" s="843"/>
      <c r="AO50" s="843"/>
      <c r="AP50" s="843"/>
      <c r="AQ50" s="843"/>
      <c r="AR50" s="843"/>
      <c r="AS50" s="843"/>
      <c r="AT50" s="843"/>
      <c r="AU50" s="843"/>
      <c r="AV50" s="843"/>
    </row>
    <row r="51" spans="1:48" s="3" customFormat="1" ht="12" customHeight="1">
      <c r="A51" s="72"/>
      <c r="B51" s="115"/>
      <c r="C51" s="115"/>
      <c r="D51" s="115"/>
      <c r="E51" s="115"/>
      <c r="F51" s="115"/>
      <c r="G51" s="115"/>
      <c r="H51" s="115"/>
      <c r="I51" s="115"/>
      <c r="J51" s="115"/>
      <c r="K51" s="115"/>
      <c r="L51" s="115"/>
      <c r="M51" s="115"/>
      <c r="N51" s="115"/>
      <c r="O51" s="115"/>
      <c r="P51" s="72"/>
      <c r="Q51" s="72"/>
      <c r="R51" s="72"/>
      <c r="S51" s="72"/>
      <c r="T51" s="72"/>
      <c r="U51" s="72"/>
      <c r="V51" s="72"/>
      <c r="W51" s="72"/>
      <c r="X51" s="72"/>
      <c r="Y51" s="72"/>
      <c r="Z51" s="72"/>
      <c r="AA51" s="72"/>
      <c r="AB51" s="2"/>
      <c r="AE51" s="1"/>
      <c r="AF51" s="1"/>
      <c r="AG51" s="1"/>
      <c r="AH51" s="1"/>
      <c r="AI51" s="929" t="s">
        <v>164</v>
      </c>
      <c r="AJ51" s="930"/>
      <c r="AK51" s="930"/>
      <c r="AL51" s="930"/>
      <c r="AM51" s="931"/>
      <c r="AN51" s="846" t="s">
        <v>289</v>
      </c>
      <c r="AO51" s="846"/>
      <c r="AP51" s="846"/>
      <c r="AQ51" s="846"/>
      <c r="AR51" s="846"/>
      <c r="AS51" s="846"/>
      <c r="AT51" s="846"/>
      <c r="AU51" s="846"/>
      <c r="AV51" s="846"/>
    </row>
    <row r="52" spans="1:48" s="3" customFormat="1" ht="12" customHeight="1">
      <c r="A52" s="8"/>
      <c r="B52" s="118"/>
      <c r="C52" s="118"/>
      <c r="D52" s="118"/>
      <c r="E52" s="118"/>
      <c r="F52" s="118"/>
      <c r="G52" s="118"/>
      <c r="H52" s="118"/>
      <c r="I52" s="118"/>
      <c r="J52" s="118"/>
      <c r="K52" s="118"/>
      <c r="L52" s="118"/>
      <c r="M52" s="118"/>
      <c r="N52" s="118"/>
      <c r="O52" s="119"/>
      <c r="Q52" s="9"/>
      <c r="R52" s="9"/>
      <c r="S52" s="9"/>
      <c r="T52" s="9"/>
      <c r="U52" s="10"/>
      <c r="AG52" s="12"/>
      <c r="AH52" s="9"/>
      <c r="AI52" s="9"/>
      <c r="AJ52" s="10"/>
      <c r="AK52" s="10"/>
      <c r="AL52" s="11"/>
      <c r="AM52" s="10"/>
      <c r="AV52" s="12" t="s">
        <v>177</v>
      </c>
    </row>
    <row r="53" spans="1:48" s="3" customFormat="1" ht="12" customHeight="1">
      <c r="A53" s="789" t="s">
        <v>171</v>
      </c>
      <c r="B53" s="969" t="s">
        <v>178</v>
      </c>
      <c r="C53" s="970"/>
      <c r="D53" s="970"/>
      <c r="E53" s="970"/>
      <c r="F53" s="971"/>
      <c r="G53" s="964" t="s">
        <v>179</v>
      </c>
      <c r="H53" s="965"/>
      <c r="I53" s="965"/>
      <c r="J53" s="965"/>
      <c r="K53" s="965"/>
      <c r="L53" s="965"/>
      <c r="M53" s="965"/>
      <c r="N53" s="965"/>
      <c r="O53" s="978"/>
      <c r="P53" s="802" t="s">
        <v>174</v>
      </c>
      <c r="Q53" s="803"/>
      <c r="R53" s="804"/>
      <c r="S53" s="853" t="s">
        <v>184</v>
      </c>
      <c r="T53" s="853"/>
      <c r="U53" s="853"/>
      <c r="V53" s="853"/>
      <c r="W53" s="853"/>
      <c r="X53" s="853"/>
      <c r="Y53" s="853"/>
      <c r="Z53" s="853"/>
      <c r="AA53" s="853"/>
      <c r="AB53" s="853"/>
      <c r="AC53" s="853"/>
      <c r="AD53" s="853"/>
      <c r="AE53" s="853"/>
      <c r="AF53" s="853"/>
      <c r="AG53" s="853"/>
      <c r="AH53" s="850" t="s">
        <v>185</v>
      </c>
      <c r="AI53" s="851"/>
      <c r="AJ53" s="851"/>
      <c r="AK53" s="851"/>
      <c r="AL53" s="851"/>
      <c r="AM53" s="851"/>
      <c r="AN53" s="851"/>
      <c r="AO53" s="851"/>
      <c r="AP53" s="851"/>
      <c r="AQ53" s="851"/>
      <c r="AR53" s="851"/>
      <c r="AS53" s="852"/>
      <c r="AT53" s="845" t="s">
        <v>165</v>
      </c>
      <c r="AU53" s="845"/>
      <c r="AV53" s="845"/>
    </row>
    <row r="54" spans="1:48" s="3" customFormat="1" ht="12" customHeight="1">
      <c r="A54" s="789"/>
      <c r="B54" s="972"/>
      <c r="C54" s="973"/>
      <c r="D54" s="973"/>
      <c r="E54" s="973"/>
      <c r="F54" s="974"/>
      <c r="G54" s="972" t="s">
        <v>180</v>
      </c>
      <c r="H54" s="973"/>
      <c r="I54" s="973"/>
      <c r="J54" s="973"/>
      <c r="K54" s="974"/>
      <c r="L54" s="972" t="s">
        <v>181</v>
      </c>
      <c r="M54" s="973"/>
      <c r="N54" s="973"/>
      <c r="O54" s="974"/>
      <c r="P54" s="805"/>
      <c r="Q54" s="806"/>
      <c r="R54" s="807"/>
      <c r="S54" s="799" t="s">
        <v>130</v>
      </c>
      <c r="T54" s="800"/>
      <c r="U54" s="801"/>
      <c r="V54" s="799" t="s">
        <v>132</v>
      </c>
      <c r="W54" s="800"/>
      <c r="X54" s="801"/>
      <c r="Y54" s="799" t="s">
        <v>133</v>
      </c>
      <c r="Z54" s="800"/>
      <c r="AA54" s="801"/>
      <c r="AB54" s="820" t="s">
        <v>166</v>
      </c>
      <c r="AC54" s="821"/>
      <c r="AD54" s="822"/>
      <c r="AE54" s="820" t="s">
        <v>167</v>
      </c>
      <c r="AF54" s="821"/>
      <c r="AG54" s="822"/>
      <c r="AH54" s="799" t="s">
        <v>175</v>
      </c>
      <c r="AI54" s="800"/>
      <c r="AJ54" s="801"/>
      <c r="AK54" s="799" t="s">
        <v>182</v>
      </c>
      <c r="AL54" s="800"/>
      <c r="AM54" s="801"/>
      <c r="AN54" s="820" t="s">
        <v>166</v>
      </c>
      <c r="AO54" s="821"/>
      <c r="AP54" s="822"/>
      <c r="AQ54" s="820" t="s">
        <v>167</v>
      </c>
      <c r="AR54" s="821"/>
      <c r="AS54" s="822"/>
      <c r="AT54" s="845"/>
      <c r="AU54" s="845"/>
      <c r="AV54" s="845"/>
    </row>
    <row r="55" spans="1:48" s="3" customFormat="1" ht="12" customHeight="1">
      <c r="A55" s="789"/>
      <c r="B55" s="972"/>
      <c r="C55" s="973"/>
      <c r="D55" s="973"/>
      <c r="E55" s="973"/>
      <c r="F55" s="974"/>
      <c r="G55" s="972"/>
      <c r="H55" s="973"/>
      <c r="I55" s="973"/>
      <c r="J55" s="973"/>
      <c r="K55" s="974"/>
      <c r="L55" s="972"/>
      <c r="M55" s="973"/>
      <c r="N55" s="973"/>
      <c r="O55" s="974"/>
      <c r="P55" s="805"/>
      <c r="Q55" s="806"/>
      <c r="R55" s="807"/>
      <c r="S55" s="790" t="str">
        <f>S9</f>
        <v>青少年育成事業</v>
      </c>
      <c r="T55" s="791"/>
      <c r="U55" s="792"/>
      <c r="V55" s="790" t="str">
        <f>V9</f>
        <v>まちづくり事業</v>
      </c>
      <c r="W55" s="791"/>
      <c r="X55" s="792"/>
      <c r="Y55" s="790" t="str">
        <f>Y9</f>
        <v>環境事業</v>
      </c>
      <c r="Z55" s="791"/>
      <c r="AA55" s="792"/>
      <c r="AB55" s="793"/>
      <c r="AC55" s="794"/>
      <c r="AD55" s="795"/>
      <c r="AE55" s="793"/>
      <c r="AF55" s="794"/>
      <c r="AG55" s="795"/>
      <c r="AH55" s="790" t="str">
        <f>AH9</f>
        <v>その他の
関連事業</v>
      </c>
      <c r="AI55" s="791"/>
      <c r="AJ55" s="792"/>
      <c r="AK55" s="75"/>
      <c r="AL55" s="76"/>
      <c r="AM55" s="77"/>
      <c r="AN55" s="793"/>
      <c r="AO55" s="794"/>
      <c r="AP55" s="795"/>
      <c r="AQ55" s="793"/>
      <c r="AR55" s="794"/>
      <c r="AS55" s="795"/>
      <c r="AT55" s="845"/>
      <c r="AU55" s="845"/>
      <c r="AV55" s="845"/>
    </row>
    <row r="56" spans="1:48" s="3" customFormat="1" ht="12" customHeight="1">
      <c r="A56" s="789"/>
      <c r="B56" s="972"/>
      <c r="C56" s="973"/>
      <c r="D56" s="973"/>
      <c r="E56" s="973"/>
      <c r="F56" s="974"/>
      <c r="G56" s="972"/>
      <c r="H56" s="973"/>
      <c r="I56" s="973"/>
      <c r="J56" s="973"/>
      <c r="K56" s="974"/>
      <c r="L56" s="972"/>
      <c r="M56" s="973"/>
      <c r="N56" s="973"/>
      <c r="O56" s="974"/>
      <c r="P56" s="805"/>
      <c r="Q56" s="806"/>
      <c r="R56" s="807"/>
      <c r="S56" s="793"/>
      <c r="T56" s="794"/>
      <c r="U56" s="795"/>
      <c r="V56" s="793"/>
      <c r="W56" s="794"/>
      <c r="X56" s="795"/>
      <c r="Y56" s="793"/>
      <c r="Z56" s="794"/>
      <c r="AA56" s="795"/>
      <c r="AB56" s="793"/>
      <c r="AC56" s="794"/>
      <c r="AD56" s="795"/>
      <c r="AE56" s="793"/>
      <c r="AF56" s="794"/>
      <c r="AG56" s="795"/>
      <c r="AH56" s="793"/>
      <c r="AI56" s="794"/>
      <c r="AJ56" s="795"/>
      <c r="AK56" s="49"/>
      <c r="AL56" s="50"/>
      <c r="AM56" s="51"/>
      <c r="AN56" s="793"/>
      <c r="AO56" s="794"/>
      <c r="AP56" s="795"/>
      <c r="AQ56" s="793"/>
      <c r="AR56" s="794"/>
      <c r="AS56" s="795"/>
      <c r="AT56" s="845"/>
      <c r="AU56" s="845"/>
      <c r="AV56" s="845"/>
    </row>
    <row r="57" spans="1:48" s="3" customFormat="1" ht="12" customHeight="1">
      <c r="A57" s="789"/>
      <c r="B57" s="972"/>
      <c r="C57" s="973"/>
      <c r="D57" s="973"/>
      <c r="E57" s="973"/>
      <c r="F57" s="974"/>
      <c r="G57" s="972"/>
      <c r="H57" s="973"/>
      <c r="I57" s="973"/>
      <c r="J57" s="973"/>
      <c r="K57" s="974"/>
      <c r="L57" s="972"/>
      <c r="M57" s="973"/>
      <c r="N57" s="973"/>
      <c r="O57" s="974"/>
      <c r="P57" s="805"/>
      <c r="Q57" s="806"/>
      <c r="R57" s="807"/>
      <c r="S57" s="793"/>
      <c r="T57" s="794"/>
      <c r="U57" s="795"/>
      <c r="V57" s="793"/>
      <c r="W57" s="794"/>
      <c r="X57" s="795"/>
      <c r="Y57" s="793"/>
      <c r="Z57" s="794"/>
      <c r="AA57" s="795"/>
      <c r="AB57" s="793"/>
      <c r="AC57" s="794"/>
      <c r="AD57" s="795"/>
      <c r="AE57" s="793"/>
      <c r="AF57" s="794"/>
      <c r="AG57" s="795"/>
      <c r="AH57" s="793"/>
      <c r="AI57" s="794"/>
      <c r="AJ57" s="795"/>
      <c r="AK57" s="49"/>
      <c r="AL57" s="50"/>
      <c r="AM57" s="51"/>
      <c r="AN57" s="793"/>
      <c r="AO57" s="794"/>
      <c r="AP57" s="795"/>
      <c r="AQ57" s="793"/>
      <c r="AR57" s="794"/>
      <c r="AS57" s="795"/>
      <c r="AT57" s="845"/>
      <c r="AU57" s="845"/>
      <c r="AV57" s="845"/>
    </row>
    <row r="58" spans="1:48" s="3" customFormat="1" ht="12" customHeight="1">
      <c r="A58" s="789"/>
      <c r="B58" s="972"/>
      <c r="C58" s="973"/>
      <c r="D58" s="973"/>
      <c r="E58" s="973"/>
      <c r="F58" s="974"/>
      <c r="G58" s="972"/>
      <c r="H58" s="973"/>
      <c r="I58" s="973"/>
      <c r="J58" s="973"/>
      <c r="K58" s="974"/>
      <c r="L58" s="972"/>
      <c r="M58" s="973"/>
      <c r="N58" s="973"/>
      <c r="O58" s="974"/>
      <c r="P58" s="805"/>
      <c r="Q58" s="806"/>
      <c r="R58" s="807"/>
      <c r="S58" s="793"/>
      <c r="T58" s="794"/>
      <c r="U58" s="795"/>
      <c r="V58" s="793"/>
      <c r="W58" s="794"/>
      <c r="X58" s="795"/>
      <c r="Y58" s="793"/>
      <c r="Z58" s="794"/>
      <c r="AA58" s="795"/>
      <c r="AB58" s="793"/>
      <c r="AC58" s="794"/>
      <c r="AD58" s="795"/>
      <c r="AE58" s="793"/>
      <c r="AF58" s="794"/>
      <c r="AG58" s="795"/>
      <c r="AH58" s="793"/>
      <c r="AI58" s="794"/>
      <c r="AJ58" s="795"/>
      <c r="AK58" s="49"/>
      <c r="AL58" s="50"/>
      <c r="AM58" s="51"/>
      <c r="AN58" s="793"/>
      <c r="AO58" s="794"/>
      <c r="AP58" s="795"/>
      <c r="AQ58" s="793"/>
      <c r="AR58" s="794"/>
      <c r="AS58" s="795"/>
      <c r="AT58" s="845"/>
      <c r="AU58" s="845"/>
      <c r="AV58" s="845"/>
    </row>
    <row r="59" spans="1:48" s="3" customFormat="1" ht="12" customHeight="1">
      <c r="A59" s="789"/>
      <c r="B59" s="972"/>
      <c r="C59" s="973"/>
      <c r="D59" s="973"/>
      <c r="E59" s="973"/>
      <c r="F59" s="974"/>
      <c r="G59" s="972"/>
      <c r="H59" s="973"/>
      <c r="I59" s="973"/>
      <c r="J59" s="973"/>
      <c r="K59" s="974"/>
      <c r="L59" s="972"/>
      <c r="M59" s="973"/>
      <c r="N59" s="973"/>
      <c r="O59" s="974"/>
      <c r="P59" s="805"/>
      <c r="Q59" s="806"/>
      <c r="R59" s="807"/>
      <c r="S59" s="793"/>
      <c r="T59" s="794"/>
      <c r="U59" s="795"/>
      <c r="V59" s="793"/>
      <c r="W59" s="794"/>
      <c r="X59" s="795"/>
      <c r="Y59" s="793"/>
      <c r="Z59" s="794"/>
      <c r="AA59" s="795"/>
      <c r="AB59" s="793"/>
      <c r="AC59" s="794"/>
      <c r="AD59" s="795"/>
      <c r="AE59" s="793"/>
      <c r="AF59" s="794"/>
      <c r="AG59" s="795"/>
      <c r="AH59" s="793"/>
      <c r="AI59" s="794"/>
      <c r="AJ59" s="795"/>
      <c r="AK59" s="904"/>
      <c r="AL59" s="904"/>
      <c r="AM59" s="904"/>
      <c r="AN59" s="793"/>
      <c r="AO59" s="794"/>
      <c r="AP59" s="795"/>
      <c r="AQ59" s="793"/>
      <c r="AR59" s="794"/>
      <c r="AS59" s="795"/>
      <c r="AT59" s="845"/>
      <c r="AU59" s="845"/>
      <c r="AV59" s="845"/>
    </row>
    <row r="60" spans="1:48" s="3" customFormat="1" ht="12" customHeight="1">
      <c r="A60" s="789"/>
      <c r="B60" s="975"/>
      <c r="C60" s="976"/>
      <c r="D60" s="976"/>
      <c r="E60" s="976"/>
      <c r="F60" s="977"/>
      <c r="G60" s="975"/>
      <c r="H60" s="976"/>
      <c r="I60" s="976"/>
      <c r="J60" s="976"/>
      <c r="K60" s="977"/>
      <c r="L60" s="972"/>
      <c r="M60" s="973"/>
      <c r="N60" s="973"/>
      <c r="O60" s="974"/>
      <c r="P60" s="808"/>
      <c r="Q60" s="809"/>
      <c r="R60" s="810"/>
      <c r="S60" s="796"/>
      <c r="T60" s="797"/>
      <c r="U60" s="798"/>
      <c r="V60" s="796"/>
      <c r="W60" s="797"/>
      <c r="X60" s="798"/>
      <c r="Y60" s="796"/>
      <c r="Z60" s="797"/>
      <c r="AA60" s="798"/>
      <c r="AB60" s="796"/>
      <c r="AC60" s="797"/>
      <c r="AD60" s="798"/>
      <c r="AE60" s="796"/>
      <c r="AF60" s="797"/>
      <c r="AG60" s="798"/>
      <c r="AH60" s="796"/>
      <c r="AI60" s="797"/>
      <c r="AJ60" s="798"/>
      <c r="AK60" s="905"/>
      <c r="AL60" s="905"/>
      <c r="AM60" s="905"/>
      <c r="AN60" s="796"/>
      <c r="AO60" s="797"/>
      <c r="AP60" s="798"/>
      <c r="AQ60" s="796"/>
      <c r="AR60" s="797"/>
      <c r="AS60" s="798"/>
      <c r="AT60" s="845"/>
      <c r="AU60" s="845"/>
      <c r="AV60" s="845"/>
    </row>
    <row r="61" spans="1:48" s="3" customFormat="1" ht="12" customHeight="1">
      <c r="A61" s="789">
        <v>11</v>
      </c>
      <c r="B61" s="950" t="s">
        <v>76</v>
      </c>
      <c r="C61" s="950"/>
      <c r="D61" s="950"/>
      <c r="E61" s="950"/>
      <c r="F61" s="950"/>
      <c r="G61" s="950" t="s">
        <v>76</v>
      </c>
      <c r="H61" s="950"/>
      <c r="I61" s="950"/>
      <c r="J61" s="950"/>
      <c r="K61" s="950"/>
      <c r="L61" s="951">
        <f>明細書2!B14</f>
        <v>150000</v>
      </c>
      <c r="M61" s="951"/>
      <c r="N61" s="951"/>
      <c r="O61" s="951"/>
      <c r="P61" s="941" t="s">
        <v>114</v>
      </c>
      <c r="Q61" s="942"/>
      <c r="R61" s="943"/>
      <c r="S61" s="829">
        <f>諸経費按分!D30</f>
        <v>0</v>
      </c>
      <c r="T61" s="830"/>
      <c r="U61" s="831"/>
      <c r="V61" s="829">
        <f>諸経費按分!E30</f>
        <v>0</v>
      </c>
      <c r="W61" s="830"/>
      <c r="X61" s="831"/>
      <c r="Y61" s="829">
        <f>諸経費按分!F30</f>
        <v>0</v>
      </c>
      <c r="Z61" s="830"/>
      <c r="AA61" s="831"/>
      <c r="AB61" s="829"/>
      <c r="AC61" s="830"/>
      <c r="AD61" s="831"/>
      <c r="AE61" s="898">
        <f>IF(COUNT($S61:$AD61,$AH61:$AP61,$AT61)=0,"",SUM(S61:AD61))</f>
        <v>0</v>
      </c>
      <c r="AF61" s="899"/>
      <c r="AG61" s="900"/>
      <c r="AH61" s="829">
        <f>諸経費按分!H30</f>
        <v>0</v>
      </c>
      <c r="AI61" s="830"/>
      <c r="AJ61" s="831"/>
      <c r="AK61" s="829"/>
      <c r="AL61" s="830"/>
      <c r="AM61" s="831"/>
      <c r="AN61" s="829"/>
      <c r="AO61" s="830"/>
      <c r="AP61" s="831"/>
      <c r="AQ61" s="901">
        <f>IF(COUNT($S61:$AD61,$AH61:$AP61,$AT61)=0,"",SUM(AH61:AP61))</f>
        <v>0</v>
      </c>
      <c r="AR61" s="902"/>
      <c r="AS61" s="903"/>
      <c r="AT61" s="829">
        <f>諸経費按分!I30</f>
        <v>150000</v>
      </c>
      <c r="AU61" s="830"/>
      <c r="AV61" s="831"/>
    </row>
    <row r="62" spans="1:48" s="3" customFormat="1" ht="12" customHeight="1">
      <c r="A62" s="789"/>
      <c r="B62" s="950"/>
      <c r="C62" s="950"/>
      <c r="D62" s="950"/>
      <c r="E62" s="950"/>
      <c r="F62" s="950"/>
      <c r="G62" s="950"/>
      <c r="H62" s="950"/>
      <c r="I62" s="950"/>
      <c r="J62" s="950"/>
      <c r="K62" s="950"/>
      <c r="L62" s="951"/>
      <c r="M62" s="951"/>
      <c r="N62" s="951"/>
      <c r="O62" s="951"/>
      <c r="P62" s="944"/>
      <c r="Q62" s="945"/>
      <c r="R62" s="946"/>
      <c r="S62" s="832">
        <f>IF(COUNT($S61:$AD61,$AH61:$AP61,$AT61)=0,"",ROUND(S61/SUM($S61:$AD61,$AH61:$AP61,$AT61),3))</f>
        <v>0</v>
      </c>
      <c r="T62" s="833"/>
      <c r="U62" s="834"/>
      <c r="V62" s="832">
        <f>IF(COUNT($S61:$AD61,$AH61:$AP61,$AT61)=0,"",ROUND(V61/SUM($S61:$AD61,$AH61:$AP61,$AT61),3))</f>
        <v>0</v>
      </c>
      <c r="W62" s="833"/>
      <c r="X62" s="834"/>
      <c r="Y62" s="832">
        <f>IF(COUNT($S61:$AD61,$AH61:$AP61,$AT61)=0,"",ROUND(Y61/SUM($S61:$AD61,$AH61:$AP61,$AT61),3))</f>
        <v>0</v>
      </c>
      <c r="Z62" s="833"/>
      <c r="AA62" s="834"/>
      <c r="AB62" s="832">
        <f>IF(COUNT($S61:$AD61,$AH61:$AP61,$AT61)=0,"",ROUND(AB61/SUM($S61:$AD61,$AH61:$AP61,$AT61),3))</f>
        <v>0</v>
      </c>
      <c r="AC62" s="833"/>
      <c r="AD62" s="834"/>
      <c r="AE62" s="832">
        <f>IF(COUNT($S61:$AD61,$AH61:$AP61,$AT61)=0,"",ROUND(AE61/SUM($S61:$AD61,$AH61:$AP61,$AT61),3))</f>
        <v>0</v>
      </c>
      <c r="AF62" s="833"/>
      <c r="AG62" s="834"/>
      <c r="AH62" s="869">
        <f>IF(COUNT($S61:$AD61,$AH61:$AP61,$AT61)=0,"",ROUND(AH61/SUM($S61:$AD61,$AH61:$AP61,$AT61),3))</f>
        <v>0</v>
      </c>
      <c r="AI62" s="870"/>
      <c r="AJ62" s="871"/>
      <c r="AK62" s="869">
        <f>IF(COUNT($S61:$AD61,$AH61:$AP61,$AT61)=0,"",ROUND(AK61/SUM($S61:$AD61,$AH61:$AP61,$AT61),3))</f>
        <v>0</v>
      </c>
      <c r="AL62" s="870"/>
      <c r="AM62" s="871"/>
      <c r="AN62" s="869">
        <f>IF(COUNT($S61:$AD61,$AH61:$AP61,$AT61)=0,"",ROUND(AN61/SUM($S61:$AD61,$AH61:$AP61,$AT61),3))</f>
        <v>0</v>
      </c>
      <c r="AO62" s="870"/>
      <c r="AP62" s="871"/>
      <c r="AQ62" s="869">
        <f>IF(COUNT($S61:$AD61,$AH61:$AP61,$AT61)=0,"",ROUND(AQ61/SUM($S61:$AD61,$AH61:$AP61,$AT61),3))</f>
        <v>0</v>
      </c>
      <c r="AR62" s="870"/>
      <c r="AS62" s="871"/>
      <c r="AT62" s="863">
        <f>IF(COUNT($S61:$AD61,$AH61:$AP61,$AT61)=0,"",ROUND(AT61/SUM($S61:$AD61,$AH61:$AP61,$AT61),3))</f>
        <v>1</v>
      </c>
      <c r="AU62" s="864"/>
      <c r="AV62" s="865"/>
    </row>
    <row r="63" spans="1:48" s="3" customFormat="1" ht="12" customHeight="1">
      <c r="A63" s="789"/>
      <c r="B63" s="950"/>
      <c r="C63" s="950"/>
      <c r="D63" s="950"/>
      <c r="E63" s="950"/>
      <c r="F63" s="950"/>
      <c r="G63" s="950"/>
      <c r="H63" s="950"/>
      <c r="I63" s="950"/>
      <c r="J63" s="950"/>
      <c r="K63" s="950"/>
      <c r="L63" s="951"/>
      <c r="M63" s="951"/>
      <c r="N63" s="951"/>
      <c r="O63" s="951"/>
      <c r="P63" s="947"/>
      <c r="Q63" s="948"/>
      <c r="R63" s="949"/>
      <c r="S63" s="823">
        <f>IF(COUNT($S61:$AD61,$AH61:$AP61,$AT61)=0,"",$L61*(S61/($AE61+$AQ61+$AT61)))</f>
        <v>0</v>
      </c>
      <c r="T63" s="824"/>
      <c r="U63" s="825"/>
      <c r="V63" s="823">
        <f>IF(COUNT($S61:$AD61,$AH61:$AP61,$AT61)=0,"",$L61*(V61/($AE61+$AQ61+$AT61)))</f>
        <v>0</v>
      </c>
      <c r="W63" s="824"/>
      <c r="X63" s="825"/>
      <c r="Y63" s="823">
        <f>IF(COUNT($S61:$AD61,$AH61:$AP61,$AT61)=0,"",$L61*(Y61/($AE61+$AQ61+$AT61)))</f>
        <v>0</v>
      </c>
      <c r="Z63" s="824"/>
      <c r="AA63" s="825"/>
      <c r="AB63" s="823">
        <f>IF(COUNT($S61:$AD61,$AH61:$AP61,$AT61)=0,"",$L61*(AB61/($AE61+$AQ61+$AT61)))</f>
        <v>0</v>
      </c>
      <c r="AC63" s="824"/>
      <c r="AD63" s="825"/>
      <c r="AE63" s="823">
        <f>IF(COUNT($S61:$AD61,$AH61:$AP61,$AT61)=0,"",$L61*(AE61/($AE61+$AQ61+$AT61)))</f>
        <v>0</v>
      </c>
      <c r="AF63" s="824"/>
      <c r="AG63" s="825"/>
      <c r="AH63" s="881">
        <f>IF(COUNT($S61:$AD61,$AH61:$AP61,$AT61)=0,"",$L61*(AH61/($AE61+$AQ61+$AT61)))</f>
        <v>0</v>
      </c>
      <c r="AI63" s="882"/>
      <c r="AJ63" s="883"/>
      <c r="AK63" s="881">
        <f>IF(COUNT($S61:$AD61,$AH61:$AP61,$AT61)=0,"",$L61*(AK61/($AE61+$AQ61+$AT61)))</f>
        <v>0</v>
      </c>
      <c r="AL63" s="882"/>
      <c r="AM63" s="883"/>
      <c r="AN63" s="881">
        <f>IF(COUNT($S61:$AD61,$AH61:$AP61,$AT61)=0,"",$L61*(AN61/($AE61+$AQ61+$AT61)))</f>
        <v>0</v>
      </c>
      <c r="AO63" s="882"/>
      <c r="AP63" s="883"/>
      <c r="AQ63" s="881">
        <f>IF(COUNT($S61:$AD61,$AH61:$AP61,$AT61)=0,"",$L61*(AQ61/($AE61+$AQ61+$AT61)))</f>
        <v>0</v>
      </c>
      <c r="AR63" s="882"/>
      <c r="AS63" s="883"/>
      <c r="AT63" s="887">
        <f>IF(COUNT($S61:$AD61,$AH61:$AP61,$AT61)=0,"",$L61*(AT61/($AE61+$AQ61+$AT61)))</f>
        <v>150000</v>
      </c>
      <c r="AU63" s="888"/>
      <c r="AV63" s="889"/>
    </row>
    <row r="64" spans="1:48" s="3" customFormat="1" ht="12" customHeight="1">
      <c r="A64" s="789">
        <v>12</v>
      </c>
      <c r="B64" s="950" t="s">
        <v>95</v>
      </c>
      <c r="C64" s="950"/>
      <c r="D64" s="950"/>
      <c r="E64" s="950"/>
      <c r="F64" s="950"/>
      <c r="G64" s="950" t="s">
        <v>95</v>
      </c>
      <c r="H64" s="950"/>
      <c r="I64" s="950"/>
      <c r="J64" s="950"/>
      <c r="K64" s="950"/>
      <c r="L64" s="951">
        <f>明細書2!B15</f>
        <v>70000</v>
      </c>
      <c r="M64" s="951"/>
      <c r="N64" s="951"/>
      <c r="O64" s="951"/>
      <c r="P64" s="941" t="s">
        <v>37</v>
      </c>
      <c r="Q64" s="942"/>
      <c r="R64" s="943"/>
      <c r="S64" s="961">
        <f>諸経費按分!D31</f>
        <v>8200</v>
      </c>
      <c r="T64" s="962"/>
      <c r="U64" s="963"/>
      <c r="V64" s="961">
        <f>諸経費按分!E31</f>
        <v>10300</v>
      </c>
      <c r="W64" s="962"/>
      <c r="X64" s="963"/>
      <c r="Y64" s="961">
        <f>諸経費按分!F31</f>
        <v>0</v>
      </c>
      <c r="Z64" s="962"/>
      <c r="AA64" s="963"/>
      <c r="AB64" s="829"/>
      <c r="AC64" s="830"/>
      <c r="AD64" s="831"/>
      <c r="AE64" s="898">
        <f>IF(COUNT($S64:$AD64,$AH64:$AP64,$AT64)=0,"",SUM(S64:AD64))</f>
        <v>18500</v>
      </c>
      <c r="AF64" s="899"/>
      <c r="AG64" s="900"/>
      <c r="AH64" s="829">
        <f>諸経費按分!H31</f>
        <v>47400</v>
      </c>
      <c r="AI64" s="830"/>
      <c r="AJ64" s="831"/>
      <c r="AK64" s="829"/>
      <c r="AL64" s="830"/>
      <c r="AM64" s="831"/>
      <c r="AN64" s="829"/>
      <c r="AO64" s="830"/>
      <c r="AP64" s="831"/>
      <c r="AQ64" s="901">
        <f>IF(COUNT($S64:$AD64,$AH64:$AP64,$AT64)=0,"",SUM(AH64:AP64))</f>
        <v>47400</v>
      </c>
      <c r="AR64" s="902"/>
      <c r="AS64" s="903"/>
      <c r="AT64" s="829">
        <f>諸経費按分!I31</f>
        <v>4100</v>
      </c>
      <c r="AU64" s="830"/>
      <c r="AV64" s="831"/>
    </row>
    <row r="65" spans="1:67" s="3" customFormat="1" ht="12" customHeight="1">
      <c r="A65" s="789"/>
      <c r="B65" s="950"/>
      <c r="C65" s="950"/>
      <c r="D65" s="950"/>
      <c r="E65" s="950"/>
      <c r="F65" s="950"/>
      <c r="G65" s="950"/>
      <c r="H65" s="950"/>
      <c r="I65" s="950"/>
      <c r="J65" s="950"/>
      <c r="K65" s="950"/>
      <c r="L65" s="951"/>
      <c r="M65" s="951"/>
      <c r="N65" s="951"/>
      <c r="O65" s="951"/>
      <c r="P65" s="944"/>
      <c r="Q65" s="945"/>
      <c r="R65" s="946"/>
      <c r="S65" s="832">
        <f>IF(COUNT($S64:$AD64,$AH64:$AP64,$AT64)=0,"",ROUND(S64/SUM($S64:$AD64,$AH64:$AP64,$AT64),3))</f>
        <v>0.11700000000000001</v>
      </c>
      <c r="T65" s="833"/>
      <c r="U65" s="834"/>
      <c r="V65" s="832">
        <f>IF(COUNT($S64:$AD64,$AH64:$AP64,$AT64)=0,"",ROUND(V64/SUM($S64:$AD64,$AH64:$AP64,$AT64),3))</f>
        <v>0.14699999999999999</v>
      </c>
      <c r="W65" s="833"/>
      <c r="X65" s="834"/>
      <c r="Y65" s="832">
        <f>IF(COUNT($S64:$AD64,$AH64:$AP64,$AT64)=0,"",ROUND(Y64/SUM($S64:$AD64,$AH64:$AP64,$AT64),3))</f>
        <v>0</v>
      </c>
      <c r="Z65" s="833"/>
      <c r="AA65" s="834"/>
      <c r="AB65" s="832">
        <f>IF(COUNT($S64:$AD64,$AH64:$AP64,$AT64)=0,"",ROUND(AB64/SUM($S64:$AD64,$AH64:$AP64,$AT64),3))</f>
        <v>0</v>
      </c>
      <c r="AC65" s="833"/>
      <c r="AD65" s="834"/>
      <c r="AE65" s="832">
        <f>IF(COUNT($S64:$AD64,$AH64:$AP64,$AT64)=0,"",ROUND(AE64/SUM($S64:$AD64,$AH64:$AP64,$AT64),3))</f>
        <v>0.26400000000000001</v>
      </c>
      <c r="AF65" s="833"/>
      <c r="AG65" s="834"/>
      <c r="AH65" s="869">
        <f>IF(COUNT($S64:$AD64,$AH64:$AP64,$AT64)=0,"",ROUND(AH64/SUM($S64:$AD64,$AH64:$AP64,$AT64),3))</f>
        <v>0.67700000000000005</v>
      </c>
      <c r="AI65" s="870"/>
      <c r="AJ65" s="871"/>
      <c r="AK65" s="869">
        <f>IF(COUNT($S64:$AD64,$AH64:$AP64,$AT64)=0,"",ROUND(AK64/SUM($S64:$AD64,$AH64:$AP64,$AT64),3))</f>
        <v>0</v>
      </c>
      <c r="AL65" s="870"/>
      <c r="AM65" s="871"/>
      <c r="AN65" s="869">
        <f>IF(COUNT($S64:$AD64,$AH64:$AP64,$AT64)=0,"",ROUND(AN64/SUM($S64:$AD64,$AH64:$AP64,$AT64),3))</f>
        <v>0</v>
      </c>
      <c r="AO65" s="870"/>
      <c r="AP65" s="871"/>
      <c r="AQ65" s="869">
        <f>IF(COUNT($S64:$AD64,$AH64:$AP64,$AT64)=0,"",ROUND(AQ64/SUM($S64:$AD64,$AH64:$AP64,$AT64),3))</f>
        <v>0.67700000000000005</v>
      </c>
      <c r="AR65" s="870"/>
      <c r="AS65" s="871"/>
      <c r="AT65" s="863">
        <f>IF(COUNT($S64:$AD64,$AH64:$AP64,$AT64)=0,"",ROUND(AT64/SUM($S64:$AD64,$AH64:$AP64,$AT64),3))</f>
        <v>5.8999999999999997E-2</v>
      </c>
      <c r="AU65" s="864"/>
      <c r="AV65" s="865"/>
    </row>
    <row r="66" spans="1:67" s="3" customFormat="1" ht="12" customHeight="1">
      <c r="A66" s="789"/>
      <c r="B66" s="950"/>
      <c r="C66" s="950"/>
      <c r="D66" s="950"/>
      <c r="E66" s="950"/>
      <c r="F66" s="950"/>
      <c r="G66" s="950"/>
      <c r="H66" s="950"/>
      <c r="I66" s="950"/>
      <c r="J66" s="950"/>
      <c r="K66" s="950"/>
      <c r="L66" s="951"/>
      <c r="M66" s="951"/>
      <c r="N66" s="951"/>
      <c r="O66" s="951"/>
      <c r="P66" s="947"/>
      <c r="Q66" s="948"/>
      <c r="R66" s="949"/>
      <c r="S66" s="823">
        <f>IF(COUNT($S64:$AD64,$AH64:$AP64,$AT64)=0,"",$L64*(S64/($AE64+$AQ64+$AT64)))</f>
        <v>8200</v>
      </c>
      <c r="T66" s="824"/>
      <c r="U66" s="825"/>
      <c r="V66" s="823">
        <f>IF(COUNT($S64:$AD64,$AH64:$AP64,$AT64)=0,"",$L64*(V64/($AE64+$AQ64+$AT64)))</f>
        <v>10300</v>
      </c>
      <c r="W66" s="824"/>
      <c r="X66" s="825"/>
      <c r="Y66" s="823">
        <f>IF(COUNT($S64:$AD64,$AH64:$AP64,$AT64)=0,"",$L64*(Y64/($AE64+$AQ64+$AT64)))</f>
        <v>0</v>
      </c>
      <c r="Z66" s="824"/>
      <c r="AA66" s="825"/>
      <c r="AB66" s="823">
        <f>IF(COUNT($S64:$AD64,$AH64:$AP64,$AT64)=0,"",$L64*(AB64/($AE64+$AQ64+$AT64)))</f>
        <v>0</v>
      </c>
      <c r="AC66" s="824"/>
      <c r="AD66" s="825"/>
      <c r="AE66" s="823">
        <f>IF(COUNT($S64:$AD64,$AH64:$AP64,$AT64)=0,"",$L64*(AE64/($AE64+$AQ64+$AT64)))</f>
        <v>18500</v>
      </c>
      <c r="AF66" s="824"/>
      <c r="AG66" s="825"/>
      <c r="AH66" s="881">
        <f>IF(COUNT($S64:$AD64,$AH64:$AP64,$AT64)=0,"",$L64*(AH64/($AE64+$AQ64+$AT64)))</f>
        <v>47400</v>
      </c>
      <c r="AI66" s="882"/>
      <c r="AJ66" s="883"/>
      <c r="AK66" s="881">
        <f>IF(COUNT($S64:$AD64,$AH64:$AP64,$AT64)=0,"",$L64*(AK64/($AE64+$AQ64+$AT64)))</f>
        <v>0</v>
      </c>
      <c r="AL66" s="882"/>
      <c r="AM66" s="883"/>
      <c r="AN66" s="881">
        <f>IF(COUNT($S64:$AD64,$AH64:$AP64,$AT64)=0,"",$L64*(AN64/($AE64+$AQ64+$AT64)))</f>
        <v>0</v>
      </c>
      <c r="AO66" s="882"/>
      <c r="AP66" s="883"/>
      <c r="AQ66" s="881">
        <f>IF(COUNT($S64:$AD64,$AH64:$AP64,$AT64)=0,"",$L64*(AQ64/($AE64+$AQ64+$AT64)))</f>
        <v>47400</v>
      </c>
      <c r="AR66" s="882"/>
      <c r="AS66" s="883"/>
      <c r="AT66" s="887">
        <f>IF(COUNT($S64:$AD64,$AH64:$AP64,$AT64)=0,"",$L64*(AT64/($AE64+$AQ64+$AT64)))</f>
        <v>4100</v>
      </c>
      <c r="AU66" s="888"/>
      <c r="AV66" s="889"/>
    </row>
    <row r="67" spans="1:67" s="3" customFormat="1" ht="12" customHeight="1">
      <c r="A67" s="789">
        <v>13</v>
      </c>
      <c r="B67" s="950" t="s">
        <v>77</v>
      </c>
      <c r="C67" s="950"/>
      <c r="D67" s="950"/>
      <c r="E67" s="950"/>
      <c r="F67" s="950"/>
      <c r="G67" s="950" t="s">
        <v>77</v>
      </c>
      <c r="H67" s="950"/>
      <c r="I67" s="950"/>
      <c r="J67" s="950"/>
      <c r="K67" s="950"/>
      <c r="L67" s="951">
        <f>明細書2!B35</f>
        <v>927980</v>
      </c>
      <c r="M67" s="951"/>
      <c r="N67" s="951"/>
      <c r="O67" s="951"/>
      <c r="P67" s="941" t="s">
        <v>114</v>
      </c>
      <c r="Q67" s="942"/>
      <c r="R67" s="943"/>
      <c r="S67" s="829">
        <f>諸経費按分!D32</f>
        <v>0</v>
      </c>
      <c r="T67" s="830"/>
      <c r="U67" s="831"/>
      <c r="V67" s="829">
        <f>諸経費按分!E32</f>
        <v>0</v>
      </c>
      <c r="W67" s="830"/>
      <c r="X67" s="831"/>
      <c r="Y67" s="829">
        <f>諸経費按分!F32</f>
        <v>0</v>
      </c>
      <c r="Z67" s="830"/>
      <c r="AA67" s="831"/>
      <c r="AB67" s="829"/>
      <c r="AC67" s="830"/>
      <c r="AD67" s="831"/>
      <c r="AE67" s="898">
        <f>IF(COUNT($S67:$AD67,$AH67:$AP67,$AT67)=0,"",SUM(S67:AD67))</f>
        <v>0</v>
      </c>
      <c r="AF67" s="899"/>
      <c r="AG67" s="900"/>
      <c r="AH67" s="829">
        <f>諸経費按分!H32</f>
        <v>0</v>
      </c>
      <c r="AI67" s="830"/>
      <c r="AJ67" s="831"/>
      <c r="AK67" s="829"/>
      <c r="AL67" s="830"/>
      <c r="AM67" s="831"/>
      <c r="AN67" s="829"/>
      <c r="AO67" s="830"/>
      <c r="AP67" s="831"/>
      <c r="AQ67" s="901">
        <f>IF(COUNT($S67:$AD67,$AH67:$AP67,$AT67)=0,"",SUM(AH67:AP67))</f>
        <v>0</v>
      </c>
      <c r="AR67" s="902"/>
      <c r="AS67" s="903"/>
      <c r="AT67" s="829">
        <f>諸経費按分!K32</f>
        <v>927980</v>
      </c>
      <c r="AU67" s="830"/>
      <c r="AV67" s="831"/>
    </row>
    <row r="68" spans="1:67" s="3" customFormat="1" ht="12" customHeight="1">
      <c r="A68" s="789"/>
      <c r="B68" s="950"/>
      <c r="C68" s="950"/>
      <c r="D68" s="950"/>
      <c r="E68" s="950"/>
      <c r="F68" s="950"/>
      <c r="G68" s="950"/>
      <c r="H68" s="950"/>
      <c r="I68" s="950"/>
      <c r="J68" s="950"/>
      <c r="K68" s="950"/>
      <c r="L68" s="951"/>
      <c r="M68" s="951"/>
      <c r="N68" s="951"/>
      <c r="O68" s="951"/>
      <c r="P68" s="944"/>
      <c r="Q68" s="945"/>
      <c r="R68" s="946"/>
      <c r="S68" s="832">
        <f>IF(COUNT($S67:$AD67,$AH67:$AP67,$AT67)=0,"",ROUND(S67/SUM($S67:$AD67,$AH67:$AP67,$AT67),3))</f>
        <v>0</v>
      </c>
      <c r="T68" s="833"/>
      <c r="U68" s="834"/>
      <c r="V68" s="832">
        <f>IF(COUNT($S67:$AD67,$AH67:$AP67,$AT67)=0,"",ROUND(V67/SUM($S67:$AD67,$AH67:$AP67,$AT67),3))</f>
        <v>0</v>
      </c>
      <c r="W68" s="833"/>
      <c r="X68" s="834"/>
      <c r="Y68" s="832">
        <f>IF(COUNT($S67:$AD67,$AH67:$AP67,$AT67)=0,"",ROUND(Y67/SUM($S67:$AD67,$AH67:$AP67,$AT67),3))</f>
        <v>0</v>
      </c>
      <c r="Z68" s="833"/>
      <c r="AA68" s="834"/>
      <c r="AB68" s="832">
        <f>IF(COUNT($S67:$AD67,$AH67:$AP67,$AT67)=0,"",ROUND(AB67/SUM($S67:$AD67,$AH67:$AP67,$AT67),3))</f>
        <v>0</v>
      </c>
      <c r="AC68" s="833"/>
      <c r="AD68" s="834"/>
      <c r="AE68" s="832">
        <f>IF(COUNT($S67:$AD67,$AH67:$AP67,$AT67)=0,"",ROUND(AE67/SUM($S67:$AD67,$AH67:$AP67,$AT67),3))</f>
        <v>0</v>
      </c>
      <c r="AF68" s="833"/>
      <c r="AG68" s="834"/>
      <c r="AH68" s="869">
        <f>IF(COUNT($S67:$AD67,$AH67:$AP67,$AT67)=0,"",ROUND(AH67/SUM($S67:$AD67,$AH67:$AP67,$AT67),3))</f>
        <v>0</v>
      </c>
      <c r="AI68" s="870"/>
      <c r="AJ68" s="871"/>
      <c r="AK68" s="869">
        <f>IF(COUNT($S67:$AD67,$AH67:$AP67,$AT67)=0,"",ROUND(AK67/SUM($S67:$AD67,$AH67:$AP67,$AT67),3))</f>
        <v>0</v>
      </c>
      <c r="AL68" s="870"/>
      <c r="AM68" s="871"/>
      <c r="AN68" s="869">
        <f>IF(COUNT($S67:$AD67,$AH67:$AP67,$AT67)=0,"",ROUND(AN67/SUM($S67:$AD67,$AH67:$AP67,$AT67),3))</f>
        <v>0</v>
      </c>
      <c r="AO68" s="870"/>
      <c r="AP68" s="871"/>
      <c r="AQ68" s="869">
        <f>IF(COUNT($S67:$AD67,$AH67:$AP67,$AT67)=0,"",ROUND(AQ67/SUM($S67:$AD67,$AH67:$AP67,$AT67),3))</f>
        <v>0</v>
      </c>
      <c r="AR68" s="870"/>
      <c r="AS68" s="871"/>
      <c r="AT68" s="863">
        <f>IF(COUNT($S67:$AD67,$AH67:$AP67,$AT67)=0,"",ROUND(AT67/SUM($S67:$AD67,$AH67:$AP67,$AT67),3))</f>
        <v>1</v>
      </c>
      <c r="AU68" s="864"/>
      <c r="AV68" s="865"/>
    </row>
    <row r="69" spans="1:67" s="14" customFormat="1" ht="12" customHeight="1">
      <c r="A69" s="789"/>
      <c r="B69" s="950"/>
      <c r="C69" s="950"/>
      <c r="D69" s="950"/>
      <c r="E69" s="950"/>
      <c r="F69" s="950"/>
      <c r="G69" s="950"/>
      <c r="H69" s="950"/>
      <c r="I69" s="950"/>
      <c r="J69" s="950"/>
      <c r="K69" s="950"/>
      <c r="L69" s="951"/>
      <c r="M69" s="951"/>
      <c r="N69" s="951"/>
      <c r="O69" s="951"/>
      <c r="P69" s="947"/>
      <c r="Q69" s="948"/>
      <c r="R69" s="949"/>
      <c r="S69" s="823">
        <f>IF(COUNT($S67:$AD67,$AH67:$AP67,$AT67)=0,"",$L67*(S67/($AE67+$AQ67+$AT67)))</f>
        <v>0</v>
      </c>
      <c r="T69" s="824"/>
      <c r="U69" s="825"/>
      <c r="V69" s="823">
        <f>IF(COUNT($S67:$AD67,$AH67:$AP67,$AT67)=0,"",$L67*(V67/($AE67+$AQ67+$AT67)))</f>
        <v>0</v>
      </c>
      <c r="W69" s="824"/>
      <c r="X69" s="825"/>
      <c r="Y69" s="823">
        <f>IF(COUNT($S67:$AD67,$AH67:$AP67,$AT67)=0,"",$L67*(Y67/($AE67+$AQ67+$AT67)))</f>
        <v>0</v>
      </c>
      <c r="Z69" s="824"/>
      <c r="AA69" s="825"/>
      <c r="AB69" s="823">
        <f>IF(COUNT($S67:$AD67,$AH67:$AP67,$AT67)=0,"",$L67*(AB67/($AE67+$AQ67+$AT67)))</f>
        <v>0</v>
      </c>
      <c r="AC69" s="824"/>
      <c r="AD69" s="825"/>
      <c r="AE69" s="823">
        <f>IF(COUNT($S67:$AD67,$AH67:$AP67,$AT67)=0,"",$L67*(AE67/($AE67+$AQ67+$AT67)))</f>
        <v>0</v>
      </c>
      <c r="AF69" s="824"/>
      <c r="AG69" s="825"/>
      <c r="AH69" s="881">
        <f>IF(COUNT($S67:$AD67,$AH67:$AP67,$AT67)=0,"",$L67*(AH67/($AE67+$AQ67+$AT67)))</f>
        <v>0</v>
      </c>
      <c r="AI69" s="882"/>
      <c r="AJ69" s="883"/>
      <c r="AK69" s="881">
        <f>IF(COUNT($S67:$AD67,$AH67:$AP67,$AT67)=0,"",$L67*(AK67/($AE67+$AQ67+$AT67)))</f>
        <v>0</v>
      </c>
      <c r="AL69" s="882"/>
      <c r="AM69" s="883"/>
      <c r="AN69" s="881">
        <f>IF(COUNT($S67:$AD67,$AH67:$AP67,$AT67)=0,"",$L67*(AN67/($AE67+$AQ67+$AT67)))</f>
        <v>0</v>
      </c>
      <c r="AO69" s="882"/>
      <c r="AP69" s="883"/>
      <c r="AQ69" s="881">
        <f>IF(COUNT($S67:$AD67,$AH67:$AP67,$AT67)=0,"",$L67*(AQ67/($AE67+$AQ67+$AT67)))</f>
        <v>0</v>
      </c>
      <c r="AR69" s="882"/>
      <c r="AS69" s="883"/>
      <c r="AT69" s="887">
        <f>IF(COUNT($S67:$AD67,$AH67:$AP67,$AT67)=0,"",$L67*(AT67/($AE67+$AQ67+$AT67)))</f>
        <v>927980</v>
      </c>
      <c r="AU69" s="888"/>
      <c r="AV69" s="889"/>
      <c r="AW69" s="3"/>
      <c r="AX69" s="3"/>
      <c r="AY69" s="3"/>
      <c r="AZ69" s="3"/>
      <c r="BA69" s="3"/>
      <c r="BB69" s="3"/>
      <c r="BC69" s="3"/>
      <c r="BD69" s="3"/>
      <c r="BE69" s="3"/>
      <c r="BF69" s="3"/>
      <c r="BG69" s="3"/>
      <c r="BH69" s="3"/>
      <c r="BI69" s="3"/>
      <c r="BJ69" s="3"/>
      <c r="BK69" s="3"/>
      <c r="BL69" s="3"/>
      <c r="BM69" s="3"/>
      <c r="BN69" s="3"/>
      <c r="BO69" s="3"/>
    </row>
    <row r="70" spans="1:67" s="14" customFormat="1" ht="12" customHeight="1">
      <c r="A70" s="789">
        <v>14</v>
      </c>
      <c r="B70" s="950" t="s">
        <v>2</v>
      </c>
      <c r="C70" s="950"/>
      <c r="D70" s="950"/>
      <c r="E70" s="950"/>
      <c r="F70" s="950"/>
      <c r="G70" s="950" t="s">
        <v>2</v>
      </c>
      <c r="H70" s="950"/>
      <c r="I70" s="950"/>
      <c r="J70" s="950"/>
      <c r="K70" s="950"/>
      <c r="L70" s="951">
        <f>明細書3!B3</f>
        <v>85900</v>
      </c>
      <c r="M70" s="951"/>
      <c r="N70" s="951"/>
      <c r="O70" s="951"/>
      <c r="P70" s="941" t="s">
        <v>37</v>
      </c>
      <c r="Q70" s="942"/>
      <c r="R70" s="943"/>
      <c r="S70" s="979">
        <f>諸経費按分!D34</f>
        <v>0</v>
      </c>
      <c r="T70" s="980"/>
      <c r="U70" s="981"/>
      <c r="V70" s="979">
        <f>諸経費按分!E34</f>
        <v>0</v>
      </c>
      <c r="W70" s="980"/>
      <c r="X70" s="981"/>
      <c r="Y70" s="979">
        <f>諸経費按分!F34</f>
        <v>0</v>
      </c>
      <c r="Z70" s="980"/>
      <c r="AA70" s="981"/>
      <c r="AB70" s="829"/>
      <c r="AC70" s="830"/>
      <c r="AD70" s="831"/>
      <c r="AE70" s="898">
        <f>IF(COUNT($S70:$AD70,$AH70:$AP70,$AT70)=0,"",SUM(S70:AD70))</f>
        <v>0</v>
      </c>
      <c r="AF70" s="899"/>
      <c r="AG70" s="900"/>
      <c r="AH70" s="829">
        <f>諸経費按分!H34</f>
        <v>0</v>
      </c>
      <c r="AI70" s="830"/>
      <c r="AJ70" s="831"/>
      <c r="AK70" s="829"/>
      <c r="AL70" s="830"/>
      <c r="AM70" s="831"/>
      <c r="AN70" s="829"/>
      <c r="AO70" s="830"/>
      <c r="AP70" s="831"/>
      <c r="AQ70" s="901">
        <f>IF(COUNT($S70:$AD70,$AH70:$AP70,$AT70)=0,"",SUM(AH70:AP70))</f>
        <v>0</v>
      </c>
      <c r="AR70" s="902"/>
      <c r="AS70" s="903"/>
      <c r="AT70" s="829">
        <f>諸経費按分!K34</f>
        <v>85900</v>
      </c>
      <c r="AU70" s="830"/>
      <c r="AV70" s="831"/>
    </row>
    <row r="71" spans="1:67" s="14" customFormat="1" ht="12" customHeight="1">
      <c r="A71" s="789"/>
      <c r="B71" s="950"/>
      <c r="C71" s="950"/>
      <c r="D71" s="950"/>
      <c r="E71" s="950"/>
      <c r="F71" s="950"/>
      <c r="G71" s="950"/>
      <c r="H71" s="950"/>
      <c r="I71" s="950"/>
      <c r="J71" s="950"/>
      <c r="K71" s="950"/>
      <c r="L71" s="951"/>
      <c r="M71" s="951"/>
      <c r="N71" s="951"/>
      <c r="O71" s="951"/>
      <c r="P71" s="944"/>
      <c r="Q71" s="945"/>
      <c r="R71" s="946"/>
      <c r="S71" s="832">
        <f>IF(COUNT($S70:$AD70,$AH70:$AP70,$AT70)=0,"",ROUND(S70/SUM($S70:$AD70,$AH70:$AP70,$AT70),3))</f>
        <v>0</v>
      </c>
      <c r="T71" s="833"/>
      <c r="U71" s="834"/>
      <c r="V71" s="832">
        <f>IF(COUNT($S70:$AD70,$AH70:$AP70,$AT70)=0,"",ROUND(V70/SUM($S70:$AD70,$AH70:$AP70,$AT70),3))</f>
        <v>0</v>
      </c>
      <c r="W71" s="833"/>
      <c r="X71" s="834"/>
      <c r="Y71" s="832">
        <f>IF(COUNT($S70:$AD70,$AH70:$AP70,$AT70)=0,"",ROUND(Y70/SUM($S70:$AD70,$AH70:$AP70,$AT70),3))</f>
        <v>0</v>
      </c>
      <c r="Z71" s="833"/>
      <c r="AA71" s="834"/>
      <c r="AB71" s="832">
        <f>IF(COUNT($S70:$AD70,$AH70:$AP70,$AT70)=0,"",ROUND(AB70/SUM($S70:$AD70,$AH70:$AP70,$AT70),3))</f>
        <v>0</v>
      </c>
      <c r="AC71" s="833"/>
      <c r="AD71" s="834"/>
      <c r="AE71" s="832">
        <f>IF(COUNT($S70:$AD70,$AH70:$AP70,$AT70)=0,"",ROUND(AE70/SUM($S70:$AD70,$AH70:$AP70,$AT70),3))</f>
        <v>0</v>
      </c>
      <c r="AF71" s="833"/>
      <c r="AG71" s="834"/>
      <c r="AH71" s="869">
        <f>IF(COUNT($S70:$AD70,$AH70:$AP70,$AT70)=0,"",ROUND(AH70/SUM($S70:$AD70,$AH70:$AP70,$AT70),3))</f>
        <v>0</v>
      </c>
      <c r="AI71" s="870"/>
      <c r="AJ71" s="871"/>
      <c r="AK71" s="869">
        <f>IF(COUNT($S70:$AD70,$AH70:$AP70,$AT70)=0,"",ROUND(AK70/SUM($S70:$AD70,$AH70:$AP70,$AT70),3))</f>
        <v>0</v>
      </c>
      <c r="AL71" s="870"/>
      <c r="AM71" s="871"/>
      <c r="AN71" s="869">
        <f>IF(COUNT($S70:$AD70,$AH70:$AP70,$AT70)=0,"",ROUND(AN70/SUM($S70:$AD70,$AH70:$AP70,$AT70),3))</f>
        <v>0</v>
      </c>
      <c r="AO71" s="870"/>
      <c r="AP71" s="871"/>
      <c r="AQ71" s="869">
        <f>IF(COUNT($S70:$AD70,$AH70:$AP70,$AT70)=0,"",ROUND(AQ70/SUM($S70:$AD70,$AH70:$AP70,$AT70),3))</f>
        <v>0</v>
      </c>
      <c r="AR71" s="870"/>
      <c r="AS71" s="871"/>
      <c r="AT71" s="863">
        <f>IF(COUNT($S70:$AD70,$AH70:$AP70,$AT70)=0,"",ROUND(AT70/SUM($S70:$AD70,$AH70:$AP70,$AT70),3))</f>
        <v>1</v>
      </c>
      <c r="AU71" s="864"/>
      <c r="AV71" s="865"/>
    </row>
    <row r="72" spans="1:67" s="14" customFormat="1" ht="12" customHeight="1">
      <c r="A72" s="789"/>
      <c r="B72" s="950"/>
      <c r="C72" s="950"/>
      <c r="D72" s="950"/>
      <c r="E72" s="950"/>
      <c r="F72" s="950"/>
      <c r="G72" s="950"/>
      <c r="H72" s="950"/>
      <c r="I72" s="950"/>
      <c r="J72" s="950"/>
      <c r="K72" s="950"/>
      <c r="L72" s="951"/>
      <c r="M72" s="951"/>
      <c r="N72" s="951"/>
      <c r="O72" s="951"/>
      <c r="P72" s="947"/>
      <c r="Q72" s="948"/>
      <c r="R72" s="949"/>
      <c r="S72" s="823">
        <f>IF(COUNT($S70:$AD70,$AH70:$AP70,$AT70)=0,"",$L70*(S70/($AE70+$AQ70+$AT70)))</f>
        <v>0</v>
      </c>
      <c r="T72" s="824"/>
      <c r="U72" s="825"/>
      <c r="V72" s="823">
        <f>IF(COUNT($S70:$AD70,$AH70:$AP70,$AT70)=0,"",$L70*(V70/($AE70+$AQ70+$AT70)))</f>
        <v>0</v>
      </c>
      <c r="W72" s="824"/>
      <c r="X72" s="825"/>
      <c r="Y72" s="823">
        <f>IF(COUNT($S70:$AD70,$AH70:$AP70,$AT70)=0,"",$L70*(Y70/($AE70+$AQ70+$AT70)))</f>
        <v>0</v>
      </c>
      <c r="Z72" s="824"/>
      <c r="AA72" s="825"/>
      <c r="AB72" s="823">
        <f>IF(COUNT($S70:$AD70,$AH70:$AP70,$AT70)=0,"",$L70*(AB70/($AE70+$AQ70+$AT70)))</f>
        <v>0</v>
      </c>
      <c r="AC72" s="824"/>
      <c r="AD72" s="825"/>
      <c r="AE72" s="823">
        <f>IF(COUNT($S70:$AD70,$AH70:$AP70,$AT70)=0,"",$L70*(AE70/($AE70+$AQ70+$AT70)))</f>
        <v>0</v>
      </c>
      <c r="AF72" s="824"/>
      <c r="AG72" s="825"/>
      <c r="AH72" s="881">
        <f>IF(COUNT($S70:$AD70,$AH70:$AP70,$AT70)=0,"",$L70*(AH70/($AE70+$AQ70+$AT70)))</f>
        <v>0</v>
      </c>
      <c r="AI72" s="882"/>
      <c r="AJ72" s="883"/>
      <c r="AK72" s="881">
        <f>IF(COUNT($S70:$AD70,$AH70:$AP70,$AT70)=0,"",$L70*(AK70/($AE70+$AQ70+$AT70)))</f>
        <v>0</v>
      </c>
      <c r="AL72" s="882"/>
      <c r="AM72" s="883"/>
      <c r="AN72" s="881">
        <f>IF(COUNT($S70:$AD70,$AH70:$AP70,$AT70)=0,"",$L70*(AN70/($AE70+$AQ70+$AT70)))</f>
        <v>0</v>
      </c>
      <c r="AO72" s="882"/>
      <c r="AP72" s="883"/>
      <c r="AQ72" s="881">
        <f>IF(COUNT($S70:$AD70,$AH70:$AP70,$AT70)=0,"",$L70*(AQ70/($AE70+$AQ70+$AT70)))</f>
        <v>0</v>
      </c>
      <c r="AR72" s="882"/>
      <c r="AS72" s="883"/>
      <c r="AT72" s="887">
        <f>IF(COUNT($S70:$AD70,$AH70:$AP70,$AT70)=0,"",$L70*(AT70/($AE70+$AQ70+$AT70)))</f>
        <v>85900</v>
      </c>
      <c r="AU72" s="888"/>
      <c r="AV72" s="889"/>
    </row>
    <row r="73" spans="1:67" s="14" customFormat="1" ht="12" hidden="1" customHeight="1">
      <c r="A73" s="789"/>
      <c r="B73" s="950"/>
      <c r="C73" s="950"/>
      <c r="D73" s="950"/>
      <c r="E73" s="950"/>
      <c r="F73" s="950"/>
      <c r="G73" s="950"/>
      <c r="H73" s="950"/>
      <c r="I73" s="950"/>
      <c r="J73" s="950"/>
      <c r="K73" s="950"/>
      <c r="L73" s="951"/>
      <c r="M73" s="951"/>
      <c r="N73" s="951"/>
      <c r="O73" s="951"/>
      <c r="P73" s="941"/>
      <c r="Q73" s="942"/>
      <c r="R73" s="943"/>
      <c r="S73" s="829"/>
      <c r="T73" s="830"/>
      <c r="U73" s="831"/>
      <c r="V73" s="829"/>
      <c r="W73" s="830"/>
      <c r="X73" s="831"/>
      <c r="Y73" s="829"/>
      <c r="Z73" s="830"/>
      <c r="AA73" s="831"/>
      <c r="AB73" s="829"/>
      <c r="AC73" s="830"/>
      <c r="AD73" s="831"/>
      <c r="AE73" s="898"/>
      <c r="AF73" s="899"/>
      <c r="AG73" s="900"/>
      <c r="AH73" s="829"/>
      <c r="AI73" s="830"/>
      <c r="AJ73" s="831"/>
      <c r="AK73" s="829"/>
      <c r="AL73" s="830"/>
      <c r="AM73" s="831"/>
      <c r="AN73" s="829"/>
      <c r="AO73" s="830"/>
      <c r="AP73" s="831"/>
      <c r="AQ73" s="901"/>
      <c r="AR73" s="902"/>
      <c r="AS73" s="903"/>
      <c r="AT73" s="829"/>
      <c r="AU73" s="830"/>
      <c r="AV73" s="831"/>
    </row>
    <row r="74" spans="1:67" s="14" customFormat="1" ht="12" hidden="1" customHeight="1">
      <c r="A74" s="789"/>
      <c r="B74" s="950"/>
      <c r="C74" s="950"/>
      <c r="D74" s="950"/>
      <c r="E74" s="950"/>
      <c r="F74" s="950"/>
      <c r="G74" s="950"/>
      <c r="H74" s="950"/>
      <c r="I74" s="950"/>
      <c r="J74" s="950"/>
      <c r="K74" s="950"/>
      <c r="L74" s="951"/>
      <c r="M74" s="951"/>
      <c r="N74" s="951"/>
      <c r="O74" s="951"/>
      <c r="P74" s="944"/>
      <c r="Q74" s="945"/>
      <c r="R74" s="946"/>
      <c r="S74" s="832"/>
      <c r="T74" s="833"/>
      <c r="U74" s="834"/>
      <c r="V74" s="832"/>
      <c r="W74" s="833"/>
      <c r="X74" s="834"/>
      <c r="Y74" s="832"/>
      <c r="Z74" s="833"/>
      <c r="AA74" s="834"/>
      <c r="AB74" s="832"/>
      <c r="AC74" s="833"/>
      <c r="AD74" s="834"/>
      <c r="AE74" s="832"/>
      <c r="AF74" s="833"/>
      <c r="AG74" s="834"/>
      <c r="AH74" s="869"/>
      <c r="AI74" s="870"/>
      <c r="AJ74" s="871"/>
      <c r="AK74" s="869"/>
      <c r="AL74" s="870"/>
      <c r="AM74" s="871"/>
      <c r="AN74" s="869"/>
      <c r="AO74" s="870"/>
      <c r="AP74" s="871"/>
      <c r="AQ74" s="869"/>
      <c r="AR74" s="870"/>
      <c r="AS74" s="871"/>
      <c r="AT74" s="863"/>
      <c r="AU74" s="864"/>
      <c r="AV74" s="865"/>
    </row>
    <row r="75" spans="1:67" s="14" customFormat="1" ht="12" hidden="1" customHeight="1">
      <c r="A75" s="789"/>
      <c r="B75" s="950"/>
      <c r="C75" s="950"/>
      <c r="D75" s="950"/>
      <c r="E75" s="950"/>
      <c r="F75" s="950"/>
      <c r="G75" s="950"/>
      <c r="H75" s="950"/>
      <c r="I75" s="950"/>
      <c r="J75" s="950"/>
      <c r="K75" s="950"/>
      <c r="L75" s="951"/>
      <c r="M75" s="951"/>
      <c r="N75" s="951"/>
      <c r="O75" s="951"/>
      <c r="P75" s="947"/>
      <c r="Q75" s="948"/>
      <c r="R75" s="949"/>
      <c r="S75" s="823"/>
      <c r="T75" s="824"/>
      <c r="U75" s="825"/>
      <c r="V75" s="823"/>
      <c r="W75" s="824"/>
      <c r="X75" s="825"/>
      <c r="Y75" s="823"/>
      <c r="Z75" s="824"/>
      <c r="AA75" s="825"/>
      <c r="AB75" s="823"/>
      <c r="AC75" s="824"/>
      <c r="AD75" s="825"/>
      <c r="AE75" s="823"/>
      <c r="AF75" s="824"/>
      <c r="AG75" s="825"/>
      <c r="AH75" s="881"/>
      <c r="AI75" s="882"/>
      <c r="AJ75" s="883"/>
      <c r="AK75" s="881"/>
      <c r="AL75" s="882"/>
      <c r="AM75" s="883"/>
      <c r="AN75" s="881"/>
      <c r="AO75" s="882"/>
      <c r="AP75" s="883"/>
      <c r="AQ75" s="881"/>
      <c r="AR75" s="882"/>
      <c r="AS75" s="883"/>
      <c r="AT75" s="887"/>
      <c r="AU75" s="888"/>
      <c r="AV75" s="889"/>
    </row>
    <row r="76" spans="1:67" s="14" customFormat="1" ht="12" customHeight="1">
      <c r="A76" s="789">
        <v>15</v>
      </c>
      <c r="B76" s="950" t="s">
        <v>78</v>
      </c>
      <c r="C76" s="950"/>
      <c r="D76" s="950"/>
      <c r="E76" s="950"/>
      <c r="F76" s="950"/>
      <c r="G76" s="950" t="s">
        <v>78</v>
      </c>
      <c r="H76" s="950"/>
      <c r="I76" s="950"/>
      <c r="J76" s="950"/>
      <c r="K76" s="950"/>
      <c r="L76" s="951">
        <f>明細書3!B16</f>
        <v>90000</v>
      </c>
      <c r="M76" s="951"/>
      <c r="N76" s="951"/>
      <c r="O76" s="951"/>
      <c r="P76" s="941" t="s">
        <v>114</v>
      </c>
      <c r="Q76" s="942"/>
      <c r="R76" s="943"/>
      <c r="S76" s="829">
        <f>諸経費按分!D36</f>
        <v>0</v>
      </c>
      <c r="T76" s="830"/>
      <c r="U76" s="831"/>
      <c r="V76" s="829">
        <f>諸経費按分!E36</f>
        <v>0</v>
      </c>
      <c r="W76" s="830"/>
      <c r="X76" s="831"/>
      <c r="Y76" s="829">
        <f>諸経費按分!F36</f>
        <v>0</v>
      </c>
      <c r="Z76" s="830"/>
      <c r="AA76" s="831"/>
      <c r="AB76" s="829"/>
      <c r="AC76" s="830"/>
      <c r="AD76" s="831"/>
      <c r="AE76" s="898">
        <f>IF(COUNT($S76:$AD76,$AH76:$AP76,$AT76)=0,"",SUM(S76:AD76))</f>
        <v>0</v>
      </c>
      <c r="AF76" s="899"/>
      <c r="AG76" s="900"/>
      <c r="AH76" s="829">
        <f>諸経費按分!H36</f>
        <v>0</v>
      </c>
      <c r="AI76" s="830"/>
      <c r="AJ76" s="831"/>
      <c r="AK76" s="829"/>
      <c r="AL76" s="830"/>
      <c r="AM76" s="831"/>
      <c r="AN76" s="829"/>
      <c r="AO76" s="830"/>
      <c r="AP76" s="831"/>
      <c r="AQ76" s="901">
        <f>IF(COUNT($S76:$AD76,$AH76:$AP76,$AT76)=0,"",SUM(AH76:AP76))</f>
        <v>0</v>
      </c>
      <c r="AR76" s="902"/>
      <c r="AS76" s="903"/>
      <c r="AT76" s="829">
        <f>諸経費按分!I36</f>
        <v>90000</v>
      </c>
      <c r="AU76" s="830"/>
      <c r="AV76" s="831"/>
    </row>
    <row r="77" spans="1:67" s="14" customFormat="1" ht="12" customHeight="1">
      <c r="A77" s="789"/>
      <c r="B77" s="950"/>
      <c r="C77" s="950"/>
      <c r="D77" s="950"/>
      <c r="E77" s="950"/>
      <c r="F77" s="950"/>
      <c r="G77" s="950"/>
      <c r="H77" s="950"/>
      <c r="I77" s="950"/>
      <c r="J77" s="950"/>
      <c r="K77" s="950"/>
      <c r="L77" s="951"/>
      <c r="M77" s="951"/>
      <c r="N77" s="951"/>
      <c r="O77" s="951"/>
      <c r="P77" s="944"/>
      <c r="Q77" s="945"/>
      <c r="R77" s="946"/>
      <c r="S77" s="832">
        <f>IF(COUNT($S76:$AD76,$AH76:$AP76,$AT76)=0,"",ROUND(S76/SUM($S76:$AD76,$AH76:$AP76,$AT76),3))</f>
        <v>0</v>
      </c>
      <c r="T77" s="833"/>
      <c r="U77" s="834"/>
      <c r="V77" s="832">
        <f>IF(COUNT($S76:$AD76,$AH76:$AP76,$AT76)=0,"",ROUND(V76/SUM($S76:$AD76,$AH76:$AP76,$AT76),3))</f>
        <v>0</v>
      </c>
      <c r="W77" s="833"/>
      <c r="X77" s="834"/>
      <c r="Y77" s="832">
        <f>IF(COUNT($S76:$AD76,$AH76:$AP76,$AT76)=0,"",ROUND(Y76/SUM($S76:$AD76,$AH76:$AP76,$AT76),3))</f>
        <v>0</v>
      </c>
      <c r="Z77" s="833"/>
      <c r="AA77" s="834"/>
      <c r="AB77" s="832">
        <f>IF(COUNT($S76:$AD76,$AH76:$AP76,$AT76)=0,"",ROUND(AB76/SUM($S76:$AD76,$AH76:$AP76,$AT76),3))</f>
        <v>0</v>
      </c>
      <c r="AC77" s="833"/>
      <c r="AD77" s="834"/>
      <c r="AE77" s="832">
        <f>IF(COUNT($S76:$AD76,$AH76:$AP76,$AT76)=0,"",ROUND(AE76/SUM($S76:$AD76,$AH76:$AP76,$AT76),3))</f>
        <v>0</v>
      </c>
      <c r="AF77" s="833"/>
      <c r="AG77" s="834"/>
      <c r="AH77" s="869">
        <f>IF(COUNT($S76:$AD76,$AH76:$AP76,$AT76)=0,"",ROUND(AH76/SUM($S76:$AD76,$AH76:$AP76,$AT76),3))</f>
        <v>0</v>
      </c>
      <c r="AI77" s="870"/>
      <c r="AJ77" s="871"/>
      <c r="AK77" s="869">
        <f>IF(COUNT($S76:$AD76,$AH76:$AP76,$AT76)=0,"",ROUND(AK76/SUM($S76:$AD76,$AH76:$AP76,$AT76),3))</f>
        <v>0</v>
      </c>
      <c r="AL77" s="870"/>
      <c r="AM77" s="871"/>
      <c r="AN77" s="869">
        <f>IF(COUNT($S76:$AD76,$AH76:$AP76,$AT76)=0,"",ROUND(AN76/SUM($S76:$AD76,$AH76:$AP76,$AT76),3))</f>
        <v>0</v>
      </c>
      <c r="AO77" s="870"/>
      <c r="AP77" s="871"/>
      <c r="AQ77" s="869">
        <f>IF(COUNT($S76:$AD76,$AH76:$AP76,$AT76)=0,"",ROUND(AQ76/SUM($S76:$AD76,$AH76:$AP76,$AT76),3))</f>
        <v>0</v>
      </c>
      <c r="AR77" s="870"/>
      <c r="AS77" s="871"/>
      <c r="AT77" s="863">
        <f>IF(COUNT($S76:$AD76,$AH76:$AP76,$AT76)=0,"",ROUND(AT76/SUM($S76:$AD76,$AH76:$AP76,$AT76),3))</f>
        <v>1</v>
      </c>
      <c r="AU77" s="864"/>
      <c r="AV77" s="865"/>
    </row>
    <row r="78" spans="1:67" s="14" customFormat="1" ht="12" customHeight="1">
      <c r="A78" s="789"/>
      <c r="B78" s="950"/>
      <c r="C78" s="950"/>
      <c r="D78" s="950"/>
      <c r="E78" s="950"/>
      <c r="F78" s="950"/>
      <c r="G78" s="950"/>
      <c r="H78" s="950"/>
      <c r="I78" s="950"/>
      <c r="J78" s="950"/>
      <c r="K78" s="950"/>
      <c r="L78" s="951"/>
      <c r="M78" s="951"/>
      <c r="N78" s="951"/>
      <c r="O78" s="951"/>
      <c r="P78" s="947"/>
      <c r="Q78" s="948"/>
      <c r="R78" s="949"/>
      <c r="S78" s="823">
        <f>IF(COUNT($S76:$AD76,$AH76:$AP76,$AT76)=0,"",$L76*(S76/($AE76+$AQ76+$AT76)))</f>
        <v>0</v>
      </c>
      <c r="T78" s="824"/>
      <c r="U78" s="825"/>
      <c r="V78" s="823">
        <f>IF(COUNT($S76:$AD76,$AH76:$AP76,$AT76)=0,"",$L76*(V76/($AE76+$AQ76+$AT76)))</f>
        <v>0</v>
      </c>
      <c r="W78" s="824"/>
      <c r="X78" s="825"/>
      <c r="Y78" s="823">
        <f>IF(COUNT($S76:$AD76,$AH76:$AP76,$AT76)=0,"",$L76*(Y76/($AE76+$AQ76+$AT76)))</f>
        <v>0</v>
      </c>
      <c r="Z78" s="824"/>
      <c r="AA78" s="825"/>
      <c r="AB78" s="823">
        <f>IF(COUNT($S76:$AD76,$AH76:$AP76,$AT76)=0,"",$L76*(AB76/($AE76+$AQ76+$AT76)))</f>
        <v>0</v>
      </c>
      <c r="AC78" s="824"/>
      <c r="AD78" s="825"/>
      <c r="AE78" s="823">
        <f>IF(COUNT($S76:$AD76,$AH76:$AP76,$AT76)=0,"",$L76*(AE76/($AE76+$AQ76+$AT76)))</f>
        <v>0</v>
      </c>
      <c r="AF78" s="824"/>
      <c r="AG78" s="825"/>
      <c r="AH78" s="881">
        <f>IF(COUNT($S76:$AD76,$AH76:$AP76,$AT76)=0,"",$L76*(AH76/($AE76+$AQ76+$AT76)))</f>
        <v>0</v>
      </c>
      <c r="AI78" s="882"/>
      <c r="AJ78" s="883"/>
      <c r="AK78" s="881">
        <f>IF(COUNT($S76:$AD76,$AH76:$AP76,$AT76)=0,"",$L76*(AK76/($AE76+$AQ76+$AT76)))</f>
        <v>0</v>
      </c>
      <c r="AL78" s="882"/>
      <c r="AM78" s="883"/>
      <c r="AN78" s="881">
        <f>IF(COUNT($S76:$AD76,$AH76:$AP76,$AT76)=0,"",$L76*(AN76/($AE76+$AQ76+$AT76)))</f>
        <v>0</v>
      </c>
      <c r="AO78" s="882"/>
      <c r="AP78" s="883"/>
      <c r="AQ78" s="881">
        <f>IF(COUNT($S76:$AD76,$AH76:$AP76,$AT76)=0,"",$L76*(AQ76/($AE76+$AQ76+$AT76)))</f>
        <v>0</v>
      </c>
      <c r="AR78" s="882"/>
      <c r="AS78" s="883"/>
      <c r="AT78" s="887">
        <f>IF(COUNT($S76:$AD76,$AH76:$AP76,$AT76)=0,"",$L76*(AT76/($AE76+$AQ76+$AT76)))</f>
        <v>90000</v>
      </c>
      <c r="AU78" s="888"/>
      <c r="AV78" s="889"/>
    </row>
    <row r="79" spans="1:67" s="14" customFormat="1" ht="12" customHeight="1">
      <c r="A79" s="789">
        <v>16</v>
      </c>
      <c r="B79" s="950" t="s">
        <v>291</v>
      </c>
      <c r="C79" s="950"/>
      <c r="D79" s="950"/>
      <c r="E79" s="950"/>
      <c r="F79" s="950"/>
      <c r="G79" s="950" t="s">
        <v>291</v>
      </c>
      <c r="H79" s="950"/>
      <c r="I79" s="950"/>
      <c r="J79" s="950"/>
      <c r="K79" s="950"/>
      <c r="L79" s="951">
        <f>明細書3!B30</f>
        <v>525830</v>
      </c>
      <c r="M79" s="951"/>
      <c r="N79" s="951"/>
      <c r="O79" s="951"/>
      <c r="P79" s="941" t="s">
        <v>114</v>
      </c>
      <c r="Q79" s="942"/>
      <c r="R79" s="943"/>
      <c r="S79" s="829">
        <f>諸経費按分!D37</f>
        <v>0</v>
      </c>
      <c r="T79" s="830"/>
      <c r="U79" s="831"/>
      <c r="V79" s="829">
        <f>諸経費按分!E37</f>
        <v>0</v>
      </c>
      <c r="W79" s="830"/>
      <c r="X79" s="831"/>
      <c r="Y79" s="829">
        <f>諸経費按分!F37</f>
        <v>0</v>
      </c>
      <c r="Z79" s="830"/>
      <c r="AA79" s="831"/>
      <c r="AB79" s="829"/>
      <c r="AC79" s="830"/>
      <c r="AD79" s="831"/>
      <c r="AE79" s="898">
        <f>IF(COUNT($S79:$AD79,$AH79:$AP79,$AT79)=0,"",SUM(S79:AD79))</f>
        <v>0</v>
      </c>
      <c r="AF79" s="899"/>
      <c r="AG79" s="900"/>
      <c r="AH79" s="829">
        <f>諸経費按分!H37</f>
        <v>0</v>
      </c>
      <c r="AI79" s="830"/>
      <c r="AJ79" s="831"/>
      <c r="AK79" s="829"/>
      <c r="AL79" s="830"/>
      <c r="AM79" s="831"/>
      <c r="AN79" s="829"/>
      <c r="AO79" s="830"/>
      <c r="AP79" s="831"/>
      <c r="AQ79" s="901">
        <f>IF(COUNT($S79:$AD79,$AH79:$AP79,$AT79)=0,"",SUM(AH79:AP79))</f>
        <v>0</v>
      </c>
      <c r="AR79" s="902"/>
      <c r="AS79" s="903"/>
      <c r="AT79" s="829">
        <f>諸経費按分!I37</f>
        <v>525830</v>
      </c>
      <c r="AU79" s="830"/>
      <c r="AV79" s="831"/>
    </row>
    <row r="80" spans="1:67" s="14" customFormat="1" ht="12" customHeight="1">
      <c r="A80" s="789"/>
      <c r="B80" s="950"/>
      <c r="C80" s="950"/>
      <c r="D80" s="950"/>
      <c r="E80" s="950"/>
      <c r="F80" s="950"/>
      <c r="G80" s="950"/>
      <c r="H80" s="950"/>
      <c r="I80" s="950"/>
      <c r="J80" s="950"/>
      <c r="K80" s="950"/>
      <c r="L80" s="951"/>
      <c r="M80" s="951"/>
      <c r="N80" s="951"/>
      <c r="O80" s="951"/>
      <c r="P80" s="944"/>
      <c r="Q80" s="945"/>
      <c r="R80" s="946"/>
      <c r="S80" s="832">
        <f>IF(COUNT($S79:$AD79,$AH79:$AP79,$AT79)=0,"",ROUND(S79/SUM($S79:$AD79,$AH79:$AP79,$AT79),3))</f>
        <v>0</v>
      </c>
      <c r="T80" s="833"/>
      <c r="U80" s="834"/>
      <c r="V80" s="832">
        <f>IF(COUNT($S79:$AD79,$AH79:$AP79,$AT79)=0,"",ROUND(V79/SUM($S79:$AD79,$AH79:$AP79,$AT79),3))</f>
        <v>0</v>
      </c>
      <c r="W80" s="833"/>
      <c r="X80" s="834"/>
      <c r="Y80" s="832">
        <f>IF(COUNT($S79:$AD79,$AH79:$AP79,$AT79)=0,"",ROUND(Y79/SUM($S79:$AD79,$AH79:$AP79,$AT79),3))</f>
        <v>0</v>
      </c>
      <c r="Z80" s="833"/>
      <c r="AA80" s="834"/>
      <c r="AB80" s="832">
        <f>IF(COUNT($S79:$AD79,$AH79:$AP79,$AT79)=0,"",ROUND(AB79/SUM($S79:$AD79,$AH79:$AP79,$AT79),3))</f>
        <v>0</v>
      </c>
      <c r="AC80" s="833"/>
      <c r="AD80" s="834"/>
      <c r="AE80" s="832">
        <f>IF(COUNT($S79:$AD79,$AH79:$AP79,$AT79)=0,"",ROUND(AE79/SUM($S79:$AD79,$AH79:$AP79,$AT79),3))</f>
        <v>0</v>
      </c>
      <c r="AF80" s="833"/>
      <c r="AG80" s="834"/>
      <c r="AH80" s="869">
        <f>IF(COUNT($S79:$AD79,$AH79:$AP79,$AT79)=0,"",ROUND(AH79/SUM($S79:$AD79,$AH79:$AP79,$AT79),3))</f>
        <v>0</v>
      </c>
      <c r="AI80" s="870"/>
      <c r="AJ80" s="871"/>
      <c r="AK80" s="869">
        <f>IF(COUNT($S79:$AD79,$AH79:$AP79,$AT79)=0,"",ROUND(AK79/SUM($S79:$AD79,$AH79:$AP79,$AT79),3))</f>
        <v>0</v>
      </c>
      <c r="AL80" s="870"/>
      <c r="AM80" s="871"/>
      <c r="AN80" s="869">
        <f>IF(COUNT($S79:$AD79,$AH79:$AP79,$AT79)=0,"",ROUND(AN79/SUM($S79:$AD79,$AH79:$AP79,$AT79),3))</f>
        <v>0</v>
      </c>
      <c r="AO80" s="870"/>
      <c r="AP80" s="871"/>
      <c r="AQ80" s="869">
        <f>IF(COUNT($S79:$AD79,$AH79:$AP79,$AT79)=0,"",ROUND(AQ79/SUM($S79:$AD79,$AH79:$AP79,$AT79),3))</f>
        <v>0</v>
      </c>
      <c r="AR80" s="870"/>
      <c r="AS80" s="871"/>
      <c r="AT80" s="863">
        <f>IF(COUNT($S79:$AD79,$AH79:$AP79,$AT79)=0,"",ROUND(AT79/SUM($S79:$AD79,$AH79:$AP79,$AT79),3))</f>
        <v>1</v>
      </c>
      <c r="AU80" s="864"/>
      <c r="AV80" s="865"/>
    </row>
    <row r="81" spans="1:49" s="14" customFormat="1" ht="12" customHeight="1">
      <c r="A81" s="789"/>
      <c r="B81" s="950"/>
      <c r="C81" s="950"/>
      <c r="D81" s="950"/>
      <c r="E81" s="950"/>
      <c r="F81" s="950"/>
      <c r="G81" s="950"/>
      <c r="H81" s="950"/>
      <c r="I81" s="950"/>
      <c r="J81" s="950"/>
      <c r="K81" s="950"/>
      <c r="L81" s="951"/>
      <c r="M81" s="951"/>
      <c r="N81" s="951"/>
      <c r="O81" s="951"/>
      <c r="P81" s="947"/>
      <c r="Q81" s="948"/>
      <c r="R81" s="949"/>
      <c r="S81" s="823">
        <f>IF(COUNT($S79:$AD79,$AH79:$AP79,$AT79)=0,"",$L79*(S79/($AE79+$AQ79+$AT79)))</f>
        <v>0</v>
      </c>
      <c r="T81" s="824"/>
      <c r="U81" s="825"/>
      <c r="V81" s="823">
        <f>IF(COUNT($S79:$AD79,$AH79:$AP79,$AT79)=0,"",$L79*(V79/($AE79+$AQ79+$AT79)))</f>
        <v>0</v>
      </c>
      <c r="W81" s="824"/>
      <c r="X81" s="825"/>
      <c r="Y81" s="823">
        <f>IF(COUNT($S79:$AD79,$AH79:$AP79,$AT79)=0,"",$L79*(Y79/($AE79+$AQ79+$AT79)))</f>
        <v>0</v>
      </c>
      <c r="Z81" s="824"/>
      <c r="AA81" s="825"/>
      <c r="AB81" s="823">
        <f>IF(COUNT($S79:$AD79,$AH79:$AP79,$AT79)=0,"",$L79*(AB79/($AE79+$AQ79+$AT79)))</f>
        <v>0</v>
      </c>
      <c r="AC81" s="824"/>
      <c r="AD81" s="825"/>
      <c r="AE81" s="823">
        <f>IF(COUNT($S79:$AD79,$AH79:$AP79,$AT79)=0,"",$L79*(AE79/($AE79+$AQ79+$AT79)))</f>
        <v>0</v>
      </c>
      <c r="AF81" s="824"/>
      <c r="AG81" s="825"/>
      <c r="AH81" s="881">
        <f>IF(COUNT($S79:$AD79,$AH79:$AP79,$AT79)=0,"",$L79*(AH79/($AE79+$AQ79+$AT79)))</f>
        <v>0</v>
      </c>
      <c r="AI81" s="882"/>
      <c r="AJ81" s="883"/>
      <c r="AK81" s="881">
        <f>IF(COUNT($S79:$AD79,$AH79:$AP79,$AT79)=0,"",$L79*(AK79/($AE79+$AQ79+$AT79)))</f>
        <v>0</v>
      </c>
      <c r="AL81" s="882"/>
      <c r="AM81" s="883"/>
      <c r="AN81" s="881">
        <f>IF(COUNT($S79:$AD79,$AH79:$AP79,$AT79)=0,"",$L79*(AN79/($AE79+$AQ79+$AT79)))</f>
        <v>0</v>
      </c>
      <c r="AO81" s="882"/>
      <c r="AP81" s="883"/>
      <c r="AQ81" s="881">
        <f>IF(COUNT($S79:$AD79,$AH79:$AP79,$AT79)=0,"",$L79*(AQ79/($AE79+$AQ79+$AT79)))</f>
        <v>0</v>
      </c>
      <c r="AR81" s="882"/>
      <c r="AS81" s="883"/>
      <c r="AT81" s="887">
        <f>IF(COUNT($S79:$AD79,$AH79:$AP79,$AT79)=0,"",$L79*(AT79/($AE79+$AQ79+$AT79)))</f>
        <v>525830</v>
      </c>
      <c r="AU81" s="888"/>
      <c r="AV81" s="889"/>
    </row>
    <row r="82" spans="1:49" s="14" customFormat="1" ht="12" customHeight="1">
      <c r="A82" s="789">
        <v>17</v>
      </c>
      <c r="B82" s="820"/>
      <c r="C82" s="821"/>
      <c r="D82" s="821"/>
      <c r="E82" s="821"/>
      <c r="F82" s="822"/>
      <c r="G82" s="820"/>
      <c r="H82" s="821"/>
      <c r="I82" s="821"/>
      <c r="J82" s="821"/>
      <c r="K82" s="822"/>
      <c r="L82" s="982"/>
      <c r="M82" s="982"/>
      <c r="N82" s="982"/>
      <c r="O82" s="878"/>
      <c r="P82" s="820"/>
      <c r="Q82" s="821"/>
      <c r="R82" s="822"/>
      <c r="S82" s="829"/>
      <c r="T82" s="830"/>
      <c r="U82" s="831"/>
      <c r="V82" s="829"/>
      <c r="W82" s="830"/>
      <c r="X82" s="831"/>
      <c r="Y82" s="829"/>
      <c r="Z82" s="830"/>
      <c r="AA82" s="831"/>
      <c r="AB82" s="829"/>
      <c r="AC82" s="830"/>
      <c r="AD82" s="831"/>
      <c r="AE82" s="898" t="str">
        <f>IF(COUNT($S82:$AD82,$AH82:$AP82,$AT82)=0,"",SUM(S82:AD82))</f>
        <v/>
      </c>
      <c r="AF82" s="899"/>
      <c r="AG82" s="900"/>
      <c r="AH82" s="829"/>
      <c r="AI82" s="830"/>
      <c r="AJ82" s="831"/>
      <c r="AK82" s="829"/>
      <c r="AL82" s="830"/>
      <c r="AM82" s="831"/>
      <c r="AN82" s="829"/>
      <c r="AO82" s="830"/>
      <c r="AP82" s="831"/>
      <c r="AQ82" s="901" t="str">
        <f>IF(COUNT($S82:$AD82,$AH82:$AP82,$AT82)=0,"",SUM(AH82:AP82))</f>
        <v/>
      </c>
      <c r="AR82" s="902"/>
      <c r="AS82" s="903"/>
      <c r="AT82" s="829"/>
      <c r="AU82" s="830"/>
      <c r="AV82" s="831"/>
    </row>
    <row r="83" spans="1:49" s="14" customFormat="1" ht="12" customHeight="1">
      <c r="A83" s="789"/>
      <c r="B83" s="793"/>
      <c r="C83" s="794"/>
      <c r="D83" s="794"/>
      <c r="E83" s="794"/>
      <c r="F83" s="795"/>
      <c r="G83" s="793"/>
      <c r="H83" s="794"/>
      <c r="I83" s="794"/>
      <c r="J83" s="794"/>
      <c r="K83" s="795"/>
      <c r="L83" s="827"/>
      <c r="M83" s="827"/>
      <c r="N83" s="827"/>
      <c r="O83" s="828"/>
      <c r="P83" s="793"/>
      <c r="Q83" s="794"/>
      <c r="R83" s="795"/>
      <c r="S83" s="983" t="str">
        <f>IF(COUNT($S82:$AD82,$AH82:$AP82,$AT82)=0,"",ROUND(S82/SUM($S82:$AD82,$AH82:$AP82,$AT82),3))</f>
        <v/>
      </c>
      <c r="T83" s="984"/>
      <c r="U83" s="985"/>
      <c r="V83" s="983" t="str">
        <f>IF(COUNT($S82:$AD82,$AH82:$AP82,$AT82)=0,"",ROUND(V82/SUM($S82:$AD82,$AH82:$AP82,$AT82),3))</f>
        <v/>
      </c>
      <c r="W83" s="984"/>
      <c r="X83" s="985"/>
      <c r="Y83" s="983" t="str">
        <f>IF(COUNT($S82:$AD82,$AH82:$AP82,$AT82)=0,"",ROUND(Y82/SUM($S82:$AD82,$AH82:$AP82,$AT82),3))</f>
        <v/>
      </c>
      <c r="Z83" s="984"/>
      <c r="AA83" s="985"/>
      <c r="AB83" s="983" t="str">
        <f>IF(COUNT($S82:$AD82,$AH82:$AP82,$AT82)=0,"",ROUND(AB82/SUM($S82:$AD82,$AH82:$AP82,$AT82),3))</f>
        <v/>
      </c>
      <c r="AC83" s="984"/>
      <c r="AD83" s="985"/>
      <c r="AE83" s="983" t="str">
        <f>IF(COUNT($S82:$AD82,$AH82:$AP82,$AT82)=0,"",ROUND(AE82/SUM($S82:$AD82,$AH82:$AP82,$AT82),3))</f>
        <v/>
      </c>
      <c r="AF83" s="984"/>
      <c r="AG83" s="985"/>
      <c r="AH83" s="986" t="str">
        <f>IF(COUNT($S82:$AD82,$AH82:$AP82,$AT82)=0,"",ROUND(AH82/SUM($S82:$AD82,$AH82:$AP82,$AT82),3))</f>
        <v/>
      </c>
      <c r="AI83" s="987"/>
      <c r="AJ83" s="988"/>
      <c r="AK83" s="986" t="str">
        <f>IF(COUNT($S82:$AD82,$AH82:$AP82,$AT82)=0,"",ROUND(AK82/SUM($S82:$AD82,$AH82:$AP82,$AT82),3))</f>
        <v/>
      </c>
      <c r="AL83" s="987"/>
      <c r="AM83" s="988"/>
      <c r="AN83" s="986" t="str">
        <f>IF(COUNT($S82:$AD82,$AH82:$AP82,$AT82)=0,"",ROUND(AN82/SUM($S82:$AD82,$AH82:$AP82,$AT82),3))</f>
        <v/>
      </c>
      <c r="AO83" s="987"/>
      <c r="AP83" s="988"/>
      <c r="AQ83" s="986" t="str">
        <f>IF(COUNT($S82:$AD82,$AH82:$AP82,$AT82)=0,"",ROUND(AQ82/SUM($S82:$AD82,$AH82:$AP82,$AT82),3))</f>
        <v/>
      </c>
      <c r="AR83" s="987"/>
      <c r="AS83" s="988"/>
      <c r="AT83" s="992" t="str">
        <f>IF(COUNT($S82:$AD82,$AH82:$AP82,$AT82)=0,"",ROUND(AT82/SUM($S82:$AD82,$AH82:$AP82,$AT82),3))</f>
        <v/>
      </c>
      <c r="AU83" s="993"/>
      <c r="AV83" s="994"/>
    </row>
    <row r="84" spans="1:49" s="14" customFormat="1" ht="12" customHeight="1">
      <c r="A84" s="789"/>
      <c r="B84" s="796"/>
      <c r="C84" s="797"/>
      <c r="D84" s="797"/>
      <c r="E84" s="797"/>
      <c r="F84" s="798"/>
      <c r="G84" s="796"/>
      <c r="H84" s="797"/>
      <c r="I84" s="797"/>
      <c r="J84" s="797"/>
      <c r="K84" s="798"/>
      <c r="L84" s="827"/>
      <c r="M84" s="827"/>
      <c r="N84" s="827"/>
      <c r="O84" s="828"/>
      <c r="P84" s="796"/>
      <c r="Q84" s="797"/>
      <c r="R84" s="798"/>
      <c r="S84" s="998" t="str">
        <f>IF(COUNT($S82:$AD82,$AH82:$AP82,$AT82)=0,"",$L82*(S82/($AE82+$AQ82+$AT82)))</f>
        <v/>
      </c>
      <c r="T84" s="999"/>
      <c r="U84" s="1000"/>
      <c r="V84" s="998" t="str">
        <f>IF(COUNT($S82:$AD82,$AH82:$AP82,$AT82)=0,"",$L82*(V82/($AE82+$AQ82+$AT82)))</f>
        <v/>
      </c>
      <c r="W84" s="999"/>
      <c r="X84" s="1000"/>
      <c r="Y84" s="998" t="str">
        <f>IF(COUNT($S82:$AD82,$AH82:$AP82,$AT82)=0,"",$L82*(Y82/($AE82+$AQ82+$AT82)))</f>
        <v/>
      </c>
      <c r="Z84" s="999"/>
      <c r="AA84" s="1000"/>
      <c r="AB84" s="998" t="str">
        <f>IF(COUNT($S82:$AD82,$AH82:$AP82,$AT82)=0,"",$L82*(AB82/($AE82+$AQ82+$AT82)))</f>
        <v/>
      </c>
      <c r="AC84" s="999"/>
      <c r="AD84" s="1000"/>
      <c r="AE84" s="998" t="str">
        <f>IF(COUNT($S82:$AD82,$AH82:$AP82,$AT82)=0,"",$L82*(AE82/($AE82+$AQ82+$AT82)))</f>
        <v/>
      </c>
      <c r="AF84" s="999"/>
      <c r="AG84" s="1000"/>
      <c r="AH84" s="989" t="str">
        <f>IF(COUNT($S82:$AD82,$AH82:$AP82,$AT82)=0,"",$L82*(AH82/($AE82+$AQ82+$AT82)))</f>
        <v/>
      </c>
      <c r="AI84" s="990"/>
      <c r="AJ84" s="991"/>
      <c r="AK84" s="989" t="str">
        <f>IF(COUNT($S82:$AD82,$AH82:$AP82,$AT82)=0,"",$L82*(AK82/($AE82+$AQ82+$AT82)))</f>
        <v/>
      </c>
      <c r="AL84" s="990"/>
      <c r="AM84" s="991"/>
      <c r="AN84" s="989" t="str">
        <f>IF(COUNT($S82:$AD82,$AH82:$AP82,$AT82)=0,"",$L82*(AN82/($AE82+$AQ82+$AT82)))</f>
        <v/>
      </c>
      <c r="AO84" s="990"/>
      <c r="AP84" s="991"/>
      <c r="AQ84" s="989" t="str">
        <f>IF(COUNT($S82:$AD82,$AH82:$AP82,$AT82)=0,"",$L82*(AQ82/($AE82+$AQ82+$AT82)))</f>
        <v/>
      </c>
      <c r="AR84" s="990"/>
      <c r="AS84" s="991"/>
      <c r="AT84" s="995" t="str">
        <f>IF(COUNT($S82:$AD82,$AH82:$AP82,$AT82)=0,"",$L82*(AT82/($AE82+$AQ82+$AT82)))</f>
        <v/>
      </c>
      <c r="AU84" s="996"/>
      <c r="AV84" s="997"/>
    </row>
    <row r="85" spans="1:49" s="14" customFormat="1" ht="12" customHeight="1">
      <c r="A85" s="789">
        <v>18</v>
      </c>
      <c r="B85" s="820"/>
      <c r="C85" s="821"/>
      <c r="D85" s="821"/>
      <c r="E85" s="821"/>
      <c r="F85" s="822"/>
      <c r="G85" s="820"/>
      <c r="H85" s="821"/>
      <c r="I85" s="821"/>
      <c r="J85" s="821"/>
      <c r="K85" s="822"/>
      <c r="L85" s="827"/>
      <c r="M85" s="827"/>
      <c r="N85" s="827"/>
      <c r="O85" s="828"/>
      <c r="P85" s="820"/>
      <c r="Q85" s="821"/>
      <c r="R85" s="822"/>
      <c r="S85" s="829"/>
      <c r="T85" s="830"/>
      <c r="U85" s="831"/>
      <c r="V85" s="829"/>
      <c r="W85" s="830"/>
      <c r="X85" s="831"/>
      <c r="Y85" s="829"/>
      <c r="Z85" s="830"/>
      <c r="AA85" s="831"/>
      <c r="AB85" s="829"/>
      <c r="AC85" s="830"/>
      <c r="AD85" s="831"/>
      <c r="AE85" s="898" t="str">
        <f>IF(COUNT($S85:$AD85,$AH85:$AP85,$AT85)=0,"",SUM(S85:AD85))</f>
        <v/>
      </c>
      <c r="AF85" s="899"/>
      <c r="AG85" s="900"/>
      <c r="AH85" s="829"/>
      <c r="AI85" s="830"/>
      <c r="AJ85" s="831"/>
      <c r="AK85" s="829"/>
      <c r="AL85" s="830"/>
      <c r="AM85" s="831"/>
      <c r="AN85" s="829"/>
      <c r="AO85" s="830"/>
      <c r="AP85" s="831"/>
      <c r="AQ85" s="901" t="str">
        <f>IF(COUNT($S85:$AD85,$AH85:$AP85,$AT85)=0,"",SUM(AH85:AP85))</f>
        <v/>
      </c>
      <c r="AR85" s="902"/>
      <c r="AS85" s="903"/>
      <c r="AT85" s="829"/>
      <c r="AU85" s="830"/>
      <c r="AV85" s="831"/>
    </row>
    <row r="86" spans="1:49" s="14" customFormat="1" ht="12" customHeight="1">
      <c r="A86" s="789"/>
      <c r="B86" s="793"/>
      <c r="C86" s="794"/>
      <c r="D86" s="794"/>
      <c r="E86" s="794"/>
      <c r="F86" s="795"/>
      <c r="G86" s="793"/>
      <c r="H86" s="794"/>
      <c r="I86" s="794"/>
      <c r="J86" s="794"/>
      <c r="K86" s="795"/>
      <c r="L86" s="827"/>
      <c r="M86" s="827"/>
      <c r="N86" s="827"/>
      <c r="O86" s="828"/>
      <c r="P86" s="793"/>
      <c r="Q86" s="794"/>
      <c r="R86" s="795"/>
      <c r="S86" s="983" t="str">
        <f>IF(COUNT($S85:$AD85,$AH85:$AP85,$AT85)=0,"",ROUND(S85/SUM($S85:$AD85,$AH85:$AP85,$AT85),3))</f>
        <v/>
      </c>
      <c r="T86" s="984"/>
      <c r="U86" s="985"/>
      <c r="V86" s="983" t="str">
        <f>IF(COUNT($S85:$AD85,$AH85:$AP85,$AT85)=0,"",ROUND(V85/SUM($S85:$AD85,$AH85:$AP85,$AT85),3))</f>
        <v/>
      </c>
      <c r="W86" s="984"/>
      <c r="X86" s="985"/>
      <c r="Y86" s="983" t="str">
        <f>IF(COUNT($S85:$AD85,$AH85:$AP85,$AT85)=0,"",ROUND(Y85/SUM($S85:$AD85,$AH85:$AP85,$AT85),3))</f>
        <v/>
      </c>
      <c r="Z86" s="984"/>
      <c r="AA86" s="985"/>
      <c r="AB86" s="983" t="str">
        <f>IF(COUNT($S85:$AD85,$AH85:$AP85,$AT85)=0,"",ROUND(AB85/SUM($S85:$AD85,$AH85:$AP85,$AT85),3))</f>
        <v/>
      </c>
      <c r="AC86" s="984"/>
      <c r="AD86" s="985"/>
      <c r="AE86" s="983" t="str">
        <f>IF(COUNT($S85:$AD85,$AH85:$AP85,$AT85)=0,"",ROUND(AE85/SUM($S85:$AD85,$AH85:$AP85,$AT85),3))</f>
        <v/>
      </c>
      <c r="AF86" s="984"/>
      <c r="AG86" s="985"/>
      <c r="AH86" s="986" t="str">
        <f>IF(COUNT($S85:$AD85,$AH85:$AP85,$AT85)=0,"",ROUND(AH85/SUM($S85:$AD85,$AH85:$AP85,$AT85),3))</f>
        <v/>
      </c>
      <c r="AI86" s="987"/>
      <c r="AJ86" s="988"/>
      <c r="AK86" s="986" t="str">
        <f>IF(COUNT($S85:$AD85,$AH85:$AP85,$AT85)=0,"",ROUND(AK85/SUM($S85:$AD85,$AH85:$AP85,$AT85),3))</f>
        <v/>
      </c>
      <c r="AL86" s="987"/>
      <c r="AM86" s="988"/>
      <c r="AN86" s="986" t="str">
        <f>IF(COUNT($S85:$AD85,$AH85:$AP85,$AT85)=0,"",ROUND(AN85/SUM($S85:$AD85,$AH85:$AP85,$AT85),3))</f>
        <v/>
      </c>
      <c r="AO86" s="987"/>
      <c r="AP86" s="988"/>
      <c r="AQ86" s="986" t="str">
        <f>IF(COUNT($S85:$AD85,$AH85:$AP85,$AT85)=0,"",ROUND(AQ85/SUM($S85:$AD85,$AH85:$AP85,$AT85),3))</f>
        <v/>
      </c>
      <c r="AR86" s="987"/>
      <c r="AS86" s="988"/>
      <c r="AT86" s="992" t="str">
        <f>IF(COUNT($S85:$AD85,$AH85:$AP85,$AT85)=0,"",ROUND(AT85/SUM($S85:$AD85,$AH85:$AP85,$AT85),3))</f>
        <v/>
      </c>
      <c r="AU86" s="993"/>
      <c r="AV86" s="994"/>
    </row>
    <row r="87" spans="1:49" s="14" customFormat="1" ht="12" customHeight="1">
      <c r="A87" s="789"/>
      <c r="B87" s="796"/>
      <c r="C87" s="797"/>
      <c r="D87" s="797"/>
      <c r="E87" s="797"/>
      <c r="F87" s="798"/>
      <c r="G87" s="796"/>
      <c r="H87" s="797"/>
      <c r="I87" s="797"/>
      <c r="J87" s="797"/>
      <c r="K87" s="798"/>
      <c r="L87" s="827"/>
      <c r="M87" s="827"/>
      <c r="N87" s="827"/>
      <c r="O87" s="828"/>
      <c r="P87" s="796"/>
      <c r="Q87" s="797"/>
      <c r="R87" s="798"/>
      <c r="S87" s="998" t="str">
        <f>IF(COUNT($S85:$AD85,$AH85:$AP85,$AT85)=0,"",$L85*(S85/($AE85+$AQ85+$AT85)))</f>
        <v/>
      </c>
      <c r="T87" s="999"/>
      <c r="U87" s="1000"/>
      <c r="V87" s="998" t="str">
        <f>IF(COUNT($S85:$AD85,$AH85:$AP85,$AT85)=0,"",$L85*(V85/($AE85+$AQ85+$AT85)))</f>
        <v/>
      </c>
      <c r="W87" s="999"/>
      <c r="X87" s="1000"/>
      <c r="Y87" s="998" t="str">
        <f>IF(COUNT($S85:$AD85,$AH85:$AP85,$AT85)=0,"",$L85*(Y85/($AE85+$AQ85+$AT85)))</f>
        <v/>
      </c>
      <c r="Z87" s="999"/>
      <c r="AA87" s="1000"/>
      <c r="AB87" s="998" t="str">
        <f>IF(COUNT($S85:$AD85,$AH85:$AP85,$AT85)=0,"",$L85*(AB85/($AE85+$AQ85+$AT85)))</f>
        <v/>
      </c>
      <c r="AC87" s="999"/>
      <c r="AD87" s="1000"/>
      <c r="AE87" s="998" t="str">
        <f>IF(COUNT($S85:$AD85,$AH85:$AP85,$AT85)=0,"",$L85*(AE85/($AE85+$AQ85+$AT85)))</f>
        <v/>
      </c>
      <c r="AF87" s="999"/>
      <c r="AG87" s="1000"/>
      <c r="AH87" s="989" t="str">
        <f>IF(COUNT($S85:$AD85,$AH85:$AP85,$AT85)=0,"",$L85*(AH85/($AE85+$AQ85+$AT85)))</f>
        <v/>
      </c>
      <c r="AI87" s="990"/>
      <c r="AJ87" s="991"/>
      <c r="AK87" s="989" t="str">
        <f>IF(COUNT($S85:$AD85,$AH85:$AP85,$AT85)=0,"",$L85*(AK85/($AE85+$AQ85+$AT85)))</f>
        <v/>
      </c>
      <c r="AL87" s="990"/>
      <c r="AM87" s="991"/>
      <c r="AN87" s="989" t="str">
        <f>IF(COUNT($S85:$AD85,$AH85:$AP85,$AT85)=0,"",$L85*(AN85/($AE85+$AQ85+$AT85)))</f>
        <v/>
      </c>
      <c r="AO87" s="990"/>
      <c r="AP87" s="991"/>
      <c r="AQ87" s="989" t="str">
        <f>IF(COUNT($S85:$AD85,$AH85:$AP85,$AT85)=0,"",$L85*(AQ85/($AE85+$AQ85+$AT85)))</f>
        <v/>
      </c>
      <c r="AR87" s="990"/>
      <c r="AS87" s="991"/>
      <c r="AT87" s="995" t="str">
        <f>IF(COUNT($S85:$AD85,$AH85:$AP85,$AT85)=0,"",$L85*(AT85/($AE85+$AQ85+$AT85)))</f>
        <v/>
      </c>
      <c r="AU87" s="996"/>
      <c r="AV87" s="997"/>
    </row>
    <row r="88" spans="1:49" s="14" customFormat="1" ht="12" customHeight="1">
      <c r="A88" s="789">
        <v>19</v>
      </c>
      <c r="B88" s="820"/>
      <c r="C88" s="821"/>
      <c r="D88" s="821"/>
      <c r="E88" s="821"/>
      <c r="F88" s="822"/>
      <c r="G88" s="820"/>
      <c r="H88" s="821"/>
      <c r="I88" s="821"/>
      <c r="J88" s="821"/>
      <c r="K88" s="822"/>
      <c r="L88" s="827"/>
      <c r="M88" s="827"/>
      <c r="N88" s="827"/>
      <c r="O88" s="828"/>
      <c r="P88" s="820"/>
      <c r="Q88" s="821"/>
      <c r="R88" s="822"/>
      <c r="S88" s="829"/>
      <c r="T88" s="830"/>
      <c r="U88" s="831"/>
      <c r="V88" s="829"/>
      <c r="W88" s="830"/>
      <c r="X88" s="831"/>
      <c r="Y88" s="829"/>
      <c r="Z88" s="830"/>
      <c r="AA88" s="831"/>
      <c r="AB88" s="829"/>
      <c r="AC88" s="830"/>
      <c r="AD88" s="831"/>
      <c r="AE88" s="898" t="str">
        <f>IF(COUNT($S88:$AD88,$AH88:$AP88,$AT88)=0,"",SUM(S88:AD88))</f>
        <v/>
      </c>
      <c r="AF88" s="899"/>
      <c r="AG88" s="900"/>
      <c r="AH88" s="829"/>
      <c r="AI88" s="830"/>
      <c r="AJ88" s="831"/>
      <c r="AK88" s="829"/>
      <c r="AL88" s="830"/>
      <c r="AM88" s="831"/>
      <c r="AN88" s="829"/>
      <c r="AO88" s="830"/>
      <c r="AP88" s="831"/>
      <c r="AQ88" s="901" t="str">
        <f>IF(COUNT($S88:$AD88,$AH88:$AP88,$AT88)=0,"",SUM(AH88:AP88))</f>
        <v/>
      </c>
      <c r="AR88" s="902"/>
      <c r="AS88" s="903"/>
      <c r="AT88" s="829"/>
      <c r="AU88" s="830"/>
      <c r="AV88" s="831"/>
    </row>
    <row r="89" spans="1:49" s="14" customFormat="1" ht="12" customHeight="1">
      <c r="A89" s="789"/>
      <c r="B89" s="793"/>
      <c r="C89" s="794"/>
      <c r="D89" s="794"/>
      <c r="E89" s="794"/>
      <c r="F89" s="795"/>
      <c r="G89" s="793"/>
      <c r="H89" s="794"/>
      <c r="I89" s="794"/>
      <c r="J89" s="794"/>
      <c r="K89" s="795"/>
      <c r="L89" s="827"/>
      <c r="M89" s="827"/>
      <c r="N89" s="827"/>
      <c r="O89" s="828"/>
      <c r="P89" s="793"/>
      <c r="Q89" s="794"/>
      <c r="R89" s="795"/>
      <c r="S89" s="983" t="str">
        <f>IF(COUNT($S88:$AD88,$AH88:$AP88,$AT88)=0,"",ROUND(S88/SUM($S88:$AD88,$AH88:$AP88,$AT88),3))</f>
        <v/>
      </c>
      <c r="T89" s="984"/>
      <c r="U89" s="985"/>
      <c r="V89" s="983" t="str">
        <f>IF(COUNT($S88:$AD88,$AH88:$AP88,$AT88)=0,"",ROUND(V88/SUM($S88:$AD88,$AH88:$AP88,$AT88),3))</f>
        <v/>
      </c>
      <c r="W89" s="984"/>
      <c r="X89" s="985"/>
      <c r="Y89" s="983" t="str">
        <f>IF(COUNT($S88:$AD88,$AH88:$AP88,$AT88)=0,"",ROUND(Y88/SUM($S88:$AD88,$AH88:$AP88,$AT88),3))</f>
        <v/>
      </c>
      <c r="Z89" s="984"/>
      <c r="AA89" s="985"/>
      <c r="AB89" s="983" t="str">
        <f>IF(COUNT($S88:$AD88,$AH88:$AP88,$AT88)=0,"",ROUND(AB88/SUM($S88:$AD88,$AH88:$AP88,$AT88),3))</f>
        <v/>
      </c>
      <c r="AC89" s="984"/>
      <c r="AD89" s="985"/>
      <c r="AE89" s="983" t="str">
        <f>IF(COUNT($S88:$AD88,$AH88:$AP88,$AT88)=0,"",ROUND(AE88/SUM($S88:$AD88,$AH88:$AP88,$AT88),3))</f>
        <v/>
      </c>
      <c r="AF89" s="984"/>
      <c r="AG89" s="985"/>
      <c r="AH89" s="986" t="str">
        <f>IF(COUNT($S88:$AD88,$AH88:$AP88,$AT88)=0,"",ROUND(AH88/SUM($S88:$AD88,$AH88:$AP88,$AT88),3))</f>
        <v/>
      </c>
      <c r="AI89" s="987"/>
      <c r="AJ89" s="988"/>
      <c r="AK89" s="986" t="str">
        <f>IF(COUNT($S88:$AD88,$AH88:$AP88,$AT88)=0,"",ROUND(AK88/SUM($S88:$AD88,$AH88:$AP88,$AT88),3))</f>
        <v/>
      </c>
      <c r="AL89" s="987"/>
      <c r="AM89" s="988"/>
      <c r="AN89" s="986" t="str">
        <f>IF(COUNT($S88:$AD88,$AH88:$AP88,$AT88)=0,"",ROUND(AN88/SUM($S88:$AD88,$AH88:$AP88,$AT88),3))</f>
        <v/>
      </c>
      <c r="AO89" s="987"/>
      <c r="AP89" s="988"/>
      <c r="AQ89" s="986" t="str">
        <f>IF(COUNT($S88:$AD88,$AH88:$AP88,$AT88)=0,"",ROUND(AQ88/SUM($S88:$AD88,$AH88:$AP88,$AT88),3))</f>
        <v/>
      </c>
      <c r="AR89" s="987"/>
      <c r="AS89" s="988"/>
      <c r="AT89" s="992" t="str">
        <f>IF(COUNT($S88:$AD88,$AH88:$AP88,$AT88)=0,"",ROUND(AT88/SUM($S88:$AD88,$AH88:$AP88,$AT88),3))</f>
        <v/>
      </c>
      <c r="AU89" s="993"/>
      <c r="AV89" s="994"/>
    </row>
    <row r="90" spans="1:49" s="14" customFormat="1" ht="12" customHeight="1">
      <c r="A90" s="789"/>
      <c r="B90" s="796"/>
      <c r="C90" s="797"/>
      <c r="D90" s="797"/>
      <c r="E90" s="797"/>
      <c r="F90" s="798"/>
      <c r="G90" s="796"/>
      <c r="H90" s="797"/>
      <c r="I90" s="797"/>
      <c r="J90" s="797"/>
      <c r="K90" s="798"/>
      <c r="L90" s="827"/>
      <c r="M90" s="827"/>
      <c r="N90" s="827"/>
      <c r="O90" s="828"/>
      <c r="P90" s="796"/>
      <c r="Q90" s="797"/>
      <c r="R90" s="798"/>
      <c r="S90" s="998" t="str">
        <f>IF(COUNT($S88:$AD88,$AH88:$AP88,$AT88)=0,"",$L88*(S88/($AE88+$AQ88+$AT88)))</f>
        <v/>
      </c>
      <c r="T90" s="999"/>
      <c r="U90" s="1000"/>
      <c r="V90" s="998" t="str">
        <f>IF(COUNT($S88:$AD88,$AH88:$AP88,$AT88)=0,"",$L88*(V88/($AE88+$AQ88+$AT88)))</f>
        <v/>
      </c>
      <c r="W90" s="999"/>
      <c r="X90" s="1000"/>
      <c r="Y90" s="998" t="str">
        <f>IF(COUNT($S88:$AD88,$AH88:$AP88,$AT88)=0,"",$L88*(Y88/($AE88+$AQ88+$AT88)))</f>
        <v/>
      </c>
      <c r="Z90" s="999"/>
      <c r="AA90" s="1000"/>
      <c r="AB90" s="998" t="str">
        <f>IF(COUNT($S88:$AD88,$AH88:$AP88,$AT88)=0,"",$L88*(AB88/($AE88+$AQ88+$AT88)))</f>
        <v/>
      </c>
      <c r="AC90" s="999"/>
      <c r="AD90" s="1000"/>
      <c r="AE90" s="998" t="str">
        <f>IF(COUNT($S88:$AD88,$AH88:$AP88,$AT88)=0,"",$L88*(AE88/($AE88+$AQ88+$AT88)))</f>
        <v/>
      </c>
      <c r="AF90" s="999"/>
      <c r="AG90" s="1000"/>
      <c r="AH90" s="989" t="str">
        <f>IF(COUNT($S88:$AD88,$AH88:$AP88,$AT88)=0,"",$L88*(AH88/($AE88+$AQ88+$AT88)))</f>
        <v/>
      </c>
      <c r="AI90" s="990"/>
      <c r="AJ90" s="991"/>
      <c r="AK90" s="989" t="str">
        <f>IF(COUNT($S88:$AD88,$AH88:$AP88,$AT88)=0,"",$L88*(AK88/($AE88+$AQ88+$AT88)))</f>
        <v/>
      </c>
      <c r="AL90" s="990"/>
      <c r="AM90" s="991"/>
      <c r="AN90" s="989" t="str">
        <f>IF(COUNT($S88:$AD88,$AH88:$AP88,$AT88)=0,"",$L88*(AN88/($AE88+$AQ88+$AT88)))</f>
        <v/>
      </c>
      <c r="AO90" s="990"/>
      <c r="AP90" s="991"/>
      <c r="AQ90" s="989" t="str">
        <f>IF(COUNT($S88:$AD88,$AH88:$AP88,$AT88)=0,"",$L88*(AQ88/($AE88+$AQ88+$AT88)))</f>
        <v/>
      </c>
      <c r="AR90" s="990"/>
      <c r="AS90" s="991"/>
      <c r="AT90" s="995" t="str">
        <f>IF(COUNT($S88:$AD88,$AH88:$AP88,$AT88)=0,"",$L88*(AT88/($AE88+$AQ88+$AT88)))</f>
        <v/>
      </c>
      <c r="AU90" s="996"/>
      <c r="AV90" s="997"/>
    </row>
    <row r="91" spans="1:49" s="14" customFormat="1" ht="12" customHeight="1">
      <c r="A91" s="13"/>
      <c r="B91" s="964" t="s">
        <v>183</v>
      </c>
      <c r="C91" s="965"/>
      <c r="D91" s="965"/>
      <c r="E91" s="965"/>
      <c r="F91" s="965"/>
      <c r="G91" s="965"/>
      <c r="H91" s="965"/>
      <c r="I91" s="965"/>
      <c r="J91" s="965"/>
      <c r="K91" s="965"/>
      <c r="L91" s="1001">
        <f>IF(COUNT(L61:O90)=0,"",SUM(L61:O90))</f>
        <v>1849710</v>
      </c>
      <c r="M91" s="1002"/>
      <c r="N91" s="1002"/>
      <c r="O91" s="1003"/>
      <c r="P91" s="789"/>
      <c r="Q91" s="789"/>
      <c r="R91" s="789"/>
      <c r="S91" s="823">
        <f>IF(COUNT(S61,S64,S67,S70,S73,S76,S79,S82,S85,S88)=0,"",SUM(S63,S66,S69,S72,S75,S78,S81,S84,S87,S90))</f>
        <v>8200</v>
      </c>
      <c r="T91" s="824"/>
      <c r="U91" s="825"/>
      <c r="V91" s="823">
        <f>IF(COUNT(V61,V64,V67,V70,V73,V76,V79,V82,V85,V88)=0,"",SUM(V63,V66,V69,V72,V75,V78,V81,V84,V87,V90))</f>
        <v>10300</v>
      </c>
      <c r="W91" s="824"/>
      <c r="X91" s="825"/>
      <c r="Y91" s="823">
        <f>IF(COUNT(Y61,Y64,Y67,Y70,Y73,Y76,Y79,Y82,Y85,Y88)=0,"",SUM(Y63,Y66,Y69,Y72,Y75,Y78,Y81,Y84,Y87,Y90))</f>
        <v>0</v>
      </c>
      <c r="Z91" s="824"/>
      <c r="AA91" s="825"/>
      <c r="AB91" s="823" t="str">
        <f>IF(COUNT(AB61,AB64,AB67,AB70,AB73,AB76,AB79,AB82,AB85,AB88)=0,"",SUM(AB63,AB66,AB69,AB72,AB75,AB78,AB81,AB84,AB87,AB90))</f>
        <v/>
      </c>
      <c r="AC91" s="824"/>
      <c r="AD91" s="825"/>
      <c r="AE91" s="823">
        <f>IF(COUNT(AE61,AE64,AE67,AE70,AE73,AE76,AE79,AE82,AE85,AE88)=0,"",SUM(AE63,AE66,AE69,AE72,AE75,AE78,AE81,AE84,AE87,AE90))</f>
        <v>18500</v>
      </c>
      <c r="AF91" s="824"/>
      <c r="AG91" s="825"/>
      <c r="AH91" s="881">
        <f>IF(COUNT(AH61,AH64,AH67,AH70,AH73,AH76,AH79,AH82,AH85,AH88)=0,"",SUM(AH63,AH66,AH69,AH72,AH75,AH78,AH81,AH84,AH87,AH90))</f>
        <v>47400</v>
      </c>
      <c r="AI91" s="882"/>
      <c r="AJ91" s="883"/>
      <c r="AK91" s="881" t="str">
        <f>IF(COUNT(AK61,AK64,AK67,AK70,AK73,AK76,AK79,AK82,AK85,AK88)=0,"",SUM(AK63,AK66,AK69,AK72,AK75,AK78,AK81,AK84,AK87,AK90))</f>
        <v/>
      </c>
      <c r="AL91" s="882"/>
      <c r="AM91" s="883"/>
      <c r="AN91" s="881" t="str">
        <f>IF(COUNT(AN61,AN64,AN67,AN70,AN73,AN76,AN79,AN82,AN85,AN88)=0,"",SUM(AN63,AN66,AN69,AN72,AN75,AN78,AN81,AN84,AN87,AN90))</f>
        <v/>
      </c>
      <c r="AO91" s="882"/>
      <c r="AP91" s="883"/>
      <c r="AQ91" s="881">
        <f>IF(COUNT(AQ61,AQ64,AQ67,AQ70,AQ73,AQ76,AQ79,AQ82,AQ85,AQ88)=0,"",SUM(AQ63,AQ66,AQ69,AQ72,AQ75,AQ78,AQ81,AQ84,AQ87,AQ90))</f>
        <v>47400</v>
      </c>
      <c r="AR91" s="882"/>
      <c r="AS91" s="883"/>
      <c r="AT91" s="887">
        <f>IF(COUNT(AT61,AT64,AT67,AT70,AT73,AT76,AT79,AT82,AT85,AT88)=0,"",SUM(AT63,AT66,AT69,AT72,AT75,AT78,AT81,AT84,AT87,AT90))</f>
        <v>1783810</v>
      </c>
      <c r="AU91" s="888"/>
      <c r="AV91" s="889"/>
      <c r="AW91" s="15"/>
    </row>
    <row r="92" spans="1:49" s="14" customFormat="1" ht="12" customHeight="1">
      <c r="A92" s="17"/>
      <c r="B92" s="17"/>
      <c r="C92" s="17"/>
      <c r="D92" s="17"/>
      <c r="E92" s="17"/>
      <c r="F92" s="17"/>
      <c r="G92" s="17"/>
      <c r="H92" s="17"/>
      <c r="I92" s="17"/>
      <c r="J92" s="17"/>
      <c r="K92" s="17"/>
      <c r="L92" s="19"/>
      <c r="M92" s="19"/>
      <c r="N92" s="19"/>
      <c r="O92" s="19"/>
      <c r="P92" s="17"/>
      <c r="Q92" s="17"/>
      <c r="R92" s="17"/>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15"/>
    </row>
    <row r="93" spans="1:49" s="14" customFormat="1" ht="12" customHeight="1">
      <c r="A93" s="17"/>
      <c r="B93" s="17"/>
      <c r="C93" s="17"/>
      <c r="D93" s="17"/>
      <c r="E93" s="17"/>
      <c r="F93" s="17"/>
      <c r="G93" s="17"/>
      <c r="H93" s="17"/>
      <c r="I93" s="17"/>
      <c r="J93" s="17"/>
      <c r="K93" s="17"/>
      <c r="L93" s="19"/>
      <c r="M93" s="19"/>
      <c r="N93" s="19"/>
      <c r="O93" s="19"/>
      <c r="P93" s="17"/>
      <c r="Q93" s="17"/>
      <c r="R93" s="17"/>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15"/>
    </row>
    <row r="94" spans="1:49" s="14" customFormat="1" ht="12" customHeight="1">
      <c r="A94" s="17"/>
      <c r="B94" s="17"/>
      <c r="C94" s="17"/>
      <c r="D94" s="17"/>
      <c r="E94" s="17"/>
      <c r="F94" s="17"/>
      <c r="G94" s="17"/>
      <c r="H94" s="17"/>
      <c r="I94" s="17"/>
      <c r="J94" s="17"/>
      <c r="K94" s="17"/>
      <c r="L94" s="19"/>
      <c r="M94" s="19"/>
      <c r="N94" s="19"/>
      <c r="O94" s="19"/>
      <c r="P94" s="17"/>
      <c r="Q94" s="17"/>
      <c r="R94" s="17"/>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15"/>
    </row>
    <row r="95" spans="1:49" s="14" customFormat="1" ht="12" customHeight="1">
      <c r="A95" s="17"/>
      <c r="B95" s="17"/>
      <c r="C95" s="17"/>
      <c r="D95" s="17"/>
      <c r="E95" s="17"/>
      <c r="F95" s="17"/>
      <c r="G95" s="17"/>
      <c r="H95" s="17"/>
      <c r="I95" s="17"/>
      <c r="J95" s="17"/>
      <c r="K95" s="17"/>
      <c r="L95" s="19"/>
      <c r="M95" s="19"/>
      <c r="N95" s="19"/>
      <c r="O95" s="19"/>
      <c r="P95" s="17"/>
      <c r="Q95" s="17"/>
      <c r="R95" s="17"/>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15"/>
    </row>
    <row r="96" spans="1:49" ht="12" customHeight="1">
      <c r="A96" s="2"/>
      <c r="B96" s="72"/>
      <c r="C96" s="72"/>
      <c r="D96" s="72"/>
      <c r="E96" s="72"/>
      <c r="F96" s="72"/>
      <c r="G96" s="72"/>
      <c r="H96" s="72"/>
      <c r="I96" s="72"/>
      <c r="J96" s="72"/>
      <c r="K96" s="72"/>
      <c r="L96" s="72"/>
      <c r="M96" s="73"/>
      <c r="N96" s="73"/>
      <c r="O96" s="73"/>
      <c r="P96" s="73"/>
      <c r="Q96" s="73"/>
      <c r="R96" s="73"/>
      <c r="S96" s="73"/>
      <c r="T96" s="73"/>
      <c r="U96" s="73"/>
      <c r="V96" s="3"/>
      <c r="W96" s="3"/>
      <c r="X96" s="3"/>
      <c r="Y96" s="3"/>
      <c r="Z96" s="3"/>
      <c r="AA96" s="3"/>
      <c r="AB96" s="3"/>
      <c r="AC96" s="3"/>
      <c r="AD96" s="3"/>
      <c r="AE96" s="3"/>
      <c r="AF96" s="3"/>
      <c r="AG96" s="74"/>
      <c r="AH96" s="72"/>
      <c r="AI96" s="72"/>
      <c r="AJ96" s="72"/>
      <c r="AK96" s="72"/>
      <c r="AL96" s="72"/>
      <c r="AM96" s="72"/>
      <c r="AU96" s="135"/>
      <c r="AV96" s="74" t="s">
        <v>99</v>
      </c>
    </row>
    <row r="97" spans="1:48" ht="12" customHeight="1">
      <c r="A97" s="71"/>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72"/>
      <c r="AF97" s="72"/>
      <c r="AG97" s="72"/>
      <c r="AH97" s="72"/>
      <c r="AI97" s="929" t="s">
        <v>163</v>
      </c>
      <c r="AJ97" s="930"/>
      <c r="AK97" s="930"/>
      <c r="AL97" s="930"/>
      <c r="AM97" s="931"/>
      <c r="AN97" s="843"/>
      <c r="AO97" s="843"/>
      <c r="AP97" s="843"/>
      <c r="AQ97" s="843"/>
      <c r="AR97" s="843"/>
      <c r="AS97" s="843"/>
      <c r="AT97" s="843"/>
      <c r="AU97" s="843"/>
      <c r="AV97" s="843"/>
    </row>
    <row r="98" spans="1:48" s="3" customFormat="1" ht="12" customHeight="1">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2"/>
      <c r="AE98" s="72"/>
      <c r="AF98" s="72"/>
      <c r="AG98" s="72"/>
      <c r="AH98" s="72"/>
      <c r="AI98" s="929" t="s">
        <v>164</v>
      </c>
      <c r="AJ98" s="930"/>
      <c r="AK98" s="930"/>
      <c r="AL98" s="930"/>
      <c r="AM98" s="931"/>
      <c r="AN98" s="846" t="s">
        <v>289</v>
      </c>
      <c r="AO98" s="846"/>
      <c r="AP98" s="846"/>
      <c r="AQ98" s="846"/>
      <c r="AR98" s="846"/>
      <c r="AS98" s="846"/>
      <c r="AT98" s="846"/>
      <c r="AU98" s="846"/>
      <c r="AV98" s="846"/>
    </row>
    <row r="99" spans="1:48" s="3" customFormat="1" ht="12" customHeight="1">
      <c r="A99" s="8"/>
      <c r="B99" s="9"/>
      <c r="C99" s="9"/>
      <c r="D99" s="9"/>
      <c r="E99" s="9"/>
      <c r="F99" s="9"/>
      <c r="G99" s="9"/>
      <c r="H99" s="9"/>
      <c r="I99" s="9"/>
      <c r="J99" s="9"/>
      <c r="K99" s="9"/>
      <c r="L99" s="9"/>
      <c r="M99" s="9"/>
      <c r="N99" s="9"/>
      <c r="O99" s="7"/>
      <c r="Q99" s="9"/>
      <c r="R99" s="9"/>
      <c r="S99" s="9"/>
      <c r="T99" s="9"/>
      <c r="U99" s="10"/>
      <c r="AG99" s="12"/>
      <c r="AH99" s="9"/>
      <c r="AI99" s="9"/>
      <c r="AJ99" s="10"/>
      <c r="AK99" s="10"/>
      <c r="AL99" s="11"/>
      <c r="AM99" s="10"/>
      <c r="AV99" s="12" t="s">
        <v>177</v>
      </c>
    </row>
    <row r="100" spans="1:48" s="3" customFormat="1" ht="12" customHeight="1">
      <c r="A100" s="789" t="s">
        <v>171</v>
      </c>
      <c r="B100" s="802" t="s">
        <v>178</v>
      </c>
      <c r="C100" s="803"/>
      <c r="D100" s="803"/>
      <c r="E100" s="803"/>
      <c r="F100" s="804"/>
      <c r="G100" s="893" t="s">
        <v>179</v>
      </c>
      <c r="H100" s="894"/>
      <c r="I100" s="894"/>
      <c r="J100" s="894"/>
      <c r="K100" s="894"/>
      <c r="L100" s="894"/>
      <c r="M100" s="894"/>
      <c r="N100" s="894"/>
      <c r="O100" s="906"/>
      <c r="P100" s="802" t="s">
        <v>174</v>
      </c>
      <c r="Q100" s="803"/>
      <c r="R100" s="804"/>
      <c r="S100" s="853" t="s">
        <v>184</v>
      </c>
      <c r="T100" s="853"/>
      <c r="U100" s="853"/>
      <c r="V100" s="853"/>
      <c r="W100" s="853"/>
      <c r="X100" s="853"/>
      <c r="Y100" s="853"/>
      <c r="Z100" s="853"/>
      <c r="AA100" s="853"/>
      <c r="AB100" s="853"/>
      <c r="AC100" s="853"/>
      <c r="AD100" s="853"/>
      <c r="AE100" s="853"/>
      <c r="AF100" s="853"/>
      <c r="AG100" s="853"/>
      <c r="AH100" s="850" t="s">
        <v>185</v>
      </c>
      <c r="AI100" s="851"/>
      <c r="AJ100" s="851"/>
      <c r="AK100" s="851"/>
      <c r="AL100" s="851"/>
      <c r="AM100" s="851"/>
      <c r="AN100" s="851"/>
      <c r="AO100" s="851"/>
      <c r="AP100" s="851"/>
      <c r="AQ100" s="851"/>
      <c r="AR100" s="851"/>
      <c r="AS100" s="852"/>
      <c r="AT100" s="845" t="s">
        <v>165</v>
      </c>
      <c r="AU100" s="845"/>
      <c r="AV100" s="845"/>
    </row>
    <row r="101" spans="1:48" s="3" customFormat="1" ht="12" customHeight="1">
      <c r="A101" s="789"/>
      <c r="B101" s="805"/>
      <c r="C101" s="806"/>
      <c r="D101" s="806"/>
      <c r="E101" s="806"/>
      <c r="F101" s="807"/>
      <c r="G101" s="805" t="s">
        <v>180</v>
      </c>
      <c r="H101" s="806"/>
      <c r="I101" s="806"/>
      <c r="J101" s="806"/>
      <c r="K101" s="807"/>
      <c r="L101" s="805" t="s">
        <v>181</v>
      </c>
      <c r="M101" s="806"/>
      <c r="N101" s="806"/>
      <c r="O101" s="807"/>
      <c r="P101" s="805"/>
      <c r="Q101" s="806"/>
      <c r="R101" s="807"/>
      <c r="S101" s="799" t="s">
        <v>130</v>
      </c>
      <c r="T101" s="800"/>
      <c r="U101" s="801"/>
      <c r="V101" s="799" t="s">
        <v>132</v>
      </c>
      <c r="W101" s="800"/>
      <c r="X101" s="801"/>
      <c r="Y101" s="799" t="s">
        <v>133</v>
      </c>
      <c r="Z101" s="800"/>
      <c r="AA101" s="801"/>
      <c r="AB101" s="820" t="s">
        <v>166</v>
      </c>
      <c r="AC101" s="821"/>
      <c r="AD101" s="822"/>
      <c r="AE101" s="820" t="s">
        <v>167</v>
      </c>
      <c r="AF101" s="821"/>
      <c r="AG101" s="822"/>
      <c r="AH101" s="799" t="s">
        <v>175</v>
      </c>
      <c r="AI101" s="800"/>
      <c r="AJ101" s="801"/>
      <c r="AK101" s="799" t="s">
        <v>182</v>
      </c>
      <c r="AL101" s="800"/>
      <c r="AM101" s="801"/>
      <c r="AN101" s="820" t="s">
        <v>166</v>
      </c>
      <c r="AO101" s="821"/>
      <c r="AP101" s="822"/>
      <c r="AQ101" s="820" t="s">
        <v>167</v>
      </c>
      <c r="AR101" s="821"/>
      <c r="AS101" s="822"/>
      <c r="AT101" s="845"/>
      <c r="AU101" s="845"/>
      <c r="AV101" s="845"/>
    </row>
    <row r="102" spans="1:48" s="3" customFormat="1" ht="12" customHeight="1">
      <c r="A102" s="789"/>
      <c r="B102" s="805"/>
      <c r="C102" s="806"/>
      <c r="D102" s="806"/>
      <c r="E102" s="806"/>
      <c r="F102" s="807"/>
      <c r="G102" s="805"/>
      <c r="H102" s="806"/>
      <c r="I102" s="806"/>
      <c r="J102" s="806"/>
      <c r="K102" s="807"/>
      <c r="L102" s="805"/>
      <c r="M102" s="806"/>
      <c r="N102" s="806"/>
      <c r="O102" s="807"/>
      <c r="P102" s="805"/>
      <c r="Q102" s="806"/>
      <c r="R102" s="807"/>
      <c r="S102" s="790" t="str">
        <f>S55</f>
        <v>青少年育成事業</v>
      </c>
      <c r="T102" s="791"/>
      <c r="U102" s="792"/>
      <c r="V102" s="790" t="str">
        <f>V55</f>
        <v>まちづくり事業</v>
      </c>
      <c r="W102" s="791"/>
      <c r="X102" s="792"/>
      <c r="Y102" s="790" t="str">
        <f>Y55</f>
        <v>環境事業</v>
      </c>
      <c r="Z102" s="791"/>
      <c r="AA102" s="792"/>
      <c r="AB102" s="793"/>
      <c r="AC102" s="794"/>
      <c r="AD102" s="795"/>
      <c r="AE102" s="793"/>
      <c r="AF102" s="794"/>
      <c r="AG102" s="795"/>
      <c r="AH102" s="790" t="str">
        <f>AH55</f>
        <v>その他の
関連事業</v>
      </c>
      <c r="AI102" s="791"/>
      <c r="AJ102" s="792"/>
      <c r="AK102" s="75"/>
      <c r="AL102" s="76"/>
      <c r="AM102" s="77"/>
      <c r="AN102" s="793"/>
      <c r="AO102" s="794"/>
      <c r="AP102" s="795"/>
      <c r="AQ102" s="793"/>
      <c r="AR102" s="794"/>
      <c r="AS102" s="795"/>
      <c r="AT102" s="845"/>
      <c r="AU102" s="845"/>
      <c r="AV102" s="845"/>
    </row>
    <row r="103" spans="1:48" s="3" customFormat="1" ht="12" customHeight="1">
      <c r="A103" s="789"/>
      <c r="B103" s="805"/>
      <c r="C103" s="806"/>
      <c r="D103" s="806"/>
      <c r="E103" s="806"/>
      <c r="F103" s="807"/>
      <c r="G103" s="805"/>
      <c r="H103" s="806"/>
      <c r="I103" s="806"/>
      <c r="J103" s="806"/>
      <c r="K103" s="807"/>
      <c r="L103" s="805"/>
      <c r="M103" s="806"/>
      <c r="N103" s="806"/>
      <c r="O103" s="807"/>
      <c r="P103" s="805"/>
      <c r="Q103" s="806"/>
      <c r="R103" s="807"/>
      <c r="S103" s="793"/>
      <c r="T103" s="794"/>
      <c r="U103" s="795"/>
      <c r="V103" s="793"/>
      <c r="W103" s="794"/>
      <c r="X103" s="795"/>
      <c r="Y103" s="793"/>
      <c r="Z103" s="794"/>
      <c r="AA103" s="795"/>
      <c r="AB103" s="793"/>
      <c r="AC103" s="794"/>
      <c r="AD103" s="795"/>
      <c r="AE103" s="793"/>
      <c r="AF103" s="794"/>
      <c r="AG103" s="795"/>
      <c r="AH103" s="793"/>
      <c r="AI103" s="794"/>
      <c r="AJ103" s="795"/>
      <c r="AK103" s="49"/>
      <c r="AL103" s="50"/>
      <c r="AM103" s="51"/>
      <c r="AN103" s="793"/>
      <c r="AO103" s="794"/>
      <c r="AP103" s="795"/>
      <c r="AQ103" s="793"/>
      <c r="AR103" s="794"/>
      <c r="AS103" s="795"/>
      <c r="AT103" s="845"/>
      <c r="AU103" s="845"/>
      <c r="AV103" s="845"/>
    </row>
    <row r="104" spans="1:48" s="3" customFormat="1" ht="12" customHeight="1">
      <c r="A104" s="789"/>
      <c r="B104" s="805"/>
      <c r="C104" s="806"/>
      <c r="D104" s="806"/>
      <c r="E104" s="806"/>
      <c r="F104" s="807"/>
      <c r="G104" s="805"/>
      <c r="H104" s="806"/>
      <c r="I104" s="806"/>
      <c r="J104" s="806"/>
      <c r="K104" s="807"/>
      <c r="L104" s="805"/>
      <c r="M104" s="806"/>
      <c r="N104" s="806"/>
      <c r="O104" s="807"/>
      <c r="P104" s="805"/>
      <c r="Q104" s="806"/>
      <c r="R104" s="807"/>
      <c r="S104" s="793"/>
      <c r="T104" s="794"/>
      <c r="U104" s="795"/>
      <c r="V104" s="793"/>
      <c r="W104" s="794"/>
      <c r="X104" s="795"/>
      <c r="Y104" s="793"/>
      <c r="Z104" s="794"/>
      <c r="AA104" s="795"/>
      <c r="AB104" s="793"/>
      <c r="AC104" s="794"/>
      <c r="AD104" s="795"/>
      <c r="AE104" s="793"/>
      <c r="AF104" s="794"/>
      <c r="AG104" s="795"/>
      <c r="AH104" s="793"/>
      <c r="AI104" s="794"/>
      <c r="AJ104" s="795"/>
      <c r="AK104" s="49"/>
      <c r="AL104" s="50"/>
      <c r="AM104" s="51"/>
      <c r="AN104" s="793"/>
      <c r="AO104" s="794"/>
      <c r="AP104" s="795"/>
      <c r="AQ104" s="793"/>
      <c r="AR104" s="794"/>
      <c r="AS104" s="795"/>
      <c r="AT104" s="845"/>
      <c r="AU104" s="845"/>
      <c r="AV104" s="845"/>
    </row>
    <row r="105" spans="1:48" s="3" customFormat="1" ht="12" customHeight="1">
      <c r="A105" s="789"/>
      <c r="B105" s="805"/>
      <c r="C105" s="806"/>
      <c r="D105" s="806"/>
      <c r="E105" s="806"/>
      <c r="F105" s="807"/>
      <c r="G105" s="805"/>
      <c r="H105" s="806"/>
      <c r="I105" s="806"/>
      <c r="J105" s="806"/>
      <c r="K105" s="807"/>
      <c r="L105" s="805"/>
      <c r="M105" s="806"/>
      <c r="N105" s="806"/>
      <c r="O105" s="807"/>
      <c r="P105" s="805"/>
      <c r="Q105" s="806"/>
      <c r="R105" s="807"/>
      <c r="S105" s="793"/>
      <c r="T105" s="794"/>
      <c r="U105" s="795"/>
      <c r="V105" s="793"/>
      <c r="W105" s="794"/>
      <c r="X105" s="795"/>
      <c r="Y105" s="793"/>
      <c r="Z105" s="794"/>
      <c r="AA105" s="795"/>
      <c r="AB105" s="793"/>
      <c r="AC105" s="794"/>
      <c r="AD105" s="795"/>
      <c r="AE105" s="793"/>
      <c r="AF105" s="794"/>
      <c r="AG105" s="795"/>
      <c r="AH105" s="793"/>
      <c r="AI105" s="794"/>
      <c r="AJ105" s="795"/>
      <c r="AK105" s="49"/>
      <c r="AL105" s="50"/>
      <c r="AM105" s="51"/>
      <c r="AN105" s="793"/>
      <c r="AO105" s="794"/>
      <c r="AP105" s="795"/>
      <c r="AQ105" s="793"/>
      <c r="AR105" s="794"/>
      <c r="AS105" s="795"/>
      <c r="AT105" s="845"/>
      <c r="AU105" s="845"/>
      <c r="AV105" s="845"/>
    </row>
    <row r="106" spans="1:48" s="3" customFormat="1" ht="12" customHeight="1">
      <c r="A106" s="789"/>
      <c r="B106" s="805"/>
      <c r="C106" s="806"/>
      <c r="D106" s="806"/>
      <c r="E106" s="806"/>
      <c r="F106" s="807"/>
      <c r="G106" s="805"/>
      <c r="H106" s="806"/>
      <c r="I106" s="806"/>
      <c r="J106" s="806"/>
      <c r="K106" s="807"/>
      <c r="L106" s="805"/>
      <c r="M106" s="806"/>
      <c r="N106" s="806"/>
      <c r="O106" s="807"/>
      <c r="P106" s="805"/>
      <c r="Q106" s="806"/>
      <c r="R106" s="807"/>
      <c r="S106" s="793"/>
      <c r="T106" s="794"/>
      <c r="U106" s="795"/>
      <c r="V106" s="793"/>
      <c r="W106" s="794"/>
      <c r="X106" s="795"/>
      <c r="Y106" s="793"/>
      <c r="Z106" s="794"/>
      <c r="AA106" s="795"/>
      <c r="AB106" s="793"/>
      <c r="AC106" s="794"/>
      <c r="AD106" s="795"/>
      <c r="AE106" s="793"/>
      <c r="AF106" s="794"/>
      <c r="AG106" s="795"/>
      <c r="AH106" s="793"/>
      <c r="AI106" s="794"/>
      <c r="AJ106" s="795"/>
      <c r="AK106" s="904"/>
      <c r="AL106" s="904"/>
      <c r="AM106" s="904"/>
      <c r="AN106" s="793"/>
      <c r="AO106" s="794"/>
      <c r="AP106" s="795"/>
      <c r="AQ106" s="793"/>
      <c r="AR106" s="794"/>
      <c r="AS106" s="795"/>
      <c r="AT106" s="845"/>
      <c r="AU106" s="845"/>
      <c r="AV106" s="845"/>
    </row>
    <row r="107" spans="1:48" s="3" customFormat="1" ht="12" customHeight="1">
      <c r="A107" s="789"/>
      <c r="B107" s="808"/>
      <c r="C107" s="809"/>
      <c r="D107" s="809"/>
      <c r="E107" s="809"/>
      <c r="F107" s="810"/>
      <c r="G107" s="808"/>
      <c r="H107" s="809"/>
      <c r="I107" s="809"/>
      <c r="J107" s="809"/>
      <c r="K107" s="810"/>
      <c r="L107" s="808"/>
      <c r="M107" s="809"/>
      <c r="N107" s="809"/>
      <c r="O107" s="810"/>
      <c r="P107" s="808"/>
      <c r="Q107" s="809"/>
      <c r="R107" s="810"/>
      <c r="S107" s="796"/>
      <c r="T107" s="797"/>
      <c r="U107" s="798"/>
      <c r="V107" s="796"/>
      <c r="W107" s="797"/>
      <c r="X107" s="798"/>
      <c r="Y107" s="796"/>
      <c r="Z107" s="797"/>
      <c r="AA107" s="798"/>
      <c r="AB107" s="796"/>
      <c r="AC107" s="797"/>
      <c r="AD107" s="798"/>
      <c r="AE107" s="796"/>
      <c r="AF107" s="797"/>
      <c r="AG107" s="798"/>
      <c r="AH107" s="796"/>
      <c r="AI107" s="797"/>
      <c r="AJ107" s="798"/>
      <c r="AK107" s="905"/>
      <c r="AL107" s="905"/>
      <c r="AM107" s="905"/>
      <c r="AN107" s="796"/>
      <c r="AO107" s="797"/>
      <c r="AP107" s="798"/>
      <c r="AQ107" s="796"/>
      <c r="AR107" s="797"/>
      <c r="AS107" s="798"/>
      <c r="AT107" s="845"/>
      <c r="AU107" s="845"/>
      <c r="AV107" s="845"/>
    </row>
    <row r="108" spans="1:48" s="3" customFormat="1" ht="12" customHeight="1">
      <c r="A108" s="789">
        <v>21</v>
      </c>
      <c r="B108" s="820"/>
      <c r="C108" s="821"/>
      <c r="D108" s="821"/>
      <c r="E108" s="821"/>
      <c r="F108" s="822"/>
      <c r="G108" s="820"/>
      <c r="H108" s="821"/>
      <c r="I108" s="821"/>
      <c r="J108" s="821"/>
      <c r="K108" s="822"/>
      <c r="L108" s="1004"/>
      <c r="M108" s="1004"/>
      <c r="N108" s="1004"/>
      <c r="O108" s="1005"/>
      <c r="P108" s="820"/>
      <c r="Q108" s="821"/>
      <c r="R108" s="822"/>
      <c r="S108" s="829"/>
      <c r="T108" s="830"/>
      <c r="U108" s="831"/>
      <c r="V108" s="829"/>
      <c r="W108" s="830"/>
      <c r="X108" s="831"/>
      <c r="Y108" s="829"/>
      <c r="Z108" s="830"/>
      <c r="AA108" s="831"/>
      <c r="AB108" s="829"/>
      <c r="AC108" s="830"/>
      <c r="AD108" s="831"/>
      <c r="AE108" s="898" t="str">
        <f>IF(COUNT($S108:$AD108,$AH108:$AP108,$AT108)=0,"",SUM(S108:AD108))</f>
        <v/>
      </c>
      <c r="AF108" s="899"/>
      <c r="AG108" s="900"/>
      <c r="AH108" s="829"/>
      <c r="AI108" s="830"/>
      <c r="AJ108" s="831"/>
      <c r="AK108" s="829"/>
      <c r="AL108" s="830"/>
      <c r="AM108" s="831"/>
      <c r="AN108" s="829"/>
      <c r="AO108" s="830"/>
      <c r="AP108" s="831"/>
      <c r="AQ108" s="901" t="str">
        <f>IF(COUNT($S108:$AD108,$AH108:$AP108,$AT108)=0,"",SUM(AH108:AP108))</f>
        <v/>
      </c>
      <c r="AR108" s="902"/>
      <c r="AS108" s="903"/>
      <c r="AT108" s="829"/>
      <c r="AU108" s="830"/>
      <c r="AV108" s="831"/>
    </row>
    <row r="109" spans="1:48" s="3" customFormat="1" ht="12" customHeight="1">
      <c r="A109" s="789"/>
      <c r="B109" s="793"/>
      <c r="C109" s="794"/>
      <c r="D109" s="794"/>
      <c r="E109" s="794"/>
      <c r="F109" s="795"/>
      <c r="G109" s="793"/>
      <c r="H109" s="794"/>
      <c r="I109" s="794"/>
      <c r="J109" s="794"/>
      <c r="K109" s="795"/>
      <c r="L109" s="1004"/>
      <c r="M109" s="1004"/>
      <c r="N109" s="1004"/>
      <c r="O109" s="1005"/>
      <c r="P109" s="793"/>
      <c r="Q109" s="794"/>
      <c r="R109" s="795"/>
      <c r="S109" s="983" t="str">
        <f>IF(COUNT($S108:$AD108,$AH108:$AP108,$AT108)=0,"",ROUND(S108/SUM($S108:$AD108,$AH108:$AP108,$AT108),3))</f>
        <v/>
      </c>
      <c r="T109" s="984"/>
      <c r="U109" s="985"/>
      <c r="V109" s="983" t="str">
        <f>IF(COUNT($S108:$AD108,$AH108:$AP108,$AT108)=0,"",ROUND(V108/SUM($S108:$AD108,$AH108:$AP108,$AT108),3))</f>
        <v/>
      </c>
      <c r="W109" s="984"/>
      <c r="X109" s="985"/>
      <c r="Y109" s="983" t="str">
        <f>IF(COUNT($S108:$AD108,$AH108:$AP108,$AT108)=0,"",ROUND(Y108/SUM($S108:$AD108,$AH108:$AP108,$AT108),3))</f>
        <v/>
      </c>
      <c r="Z109" s="984"/>
      <c r="AA109" s="985"/>
      <c r="AB109" s="983" t="str">
        <f>IF(COUNT($S108:$AD108,$AH108:$AP108,$AT108)=0,"",ROUND(AB108/SUM($S108:$AD108,$AH108:$AP108,$AT108),3))</f>
        <v/>
      </c>
      <c r="AC109" s="984"/>
      <c r="AD109" s="985"/>
      <c r="AE109" s="983" t="str">
        <f>IF(COUNT($S108:$AD108,$AH108:$AP108,$AT108)=0,"",ROUND(AE108/SUM($S108:$AD108,$AH108:$AP108,$AT108),3))</f>
        <v/>
      </c>
      <c r="AF109" s="984"/>
      <c r="AG109" s="985"/>
      <c r="AH109" s="986" t="str">
        <f>IF(COUNT($S108:$AD108,$AH108:$AP108,$AT108)=0,"",ROUND(AH108/SUM($S108:$AD108,$AH108:$AP108,$AT108),3))</f>
        <v/>
      </c>
      <c r="AI109" s="987"/>
      <c r="AJ109" s="988"/>
      <c r="AK109" s="986" t="str">
        <f>IF(COUNT($S108:$AD108,$AH108:$AP108,$AT108)=0,"",ROUND(AK108/SUM($S108:$AD108,$AH108:$AP108,$AT108),3))</f>
        <v/>
      </c>
      <c r="AL109" s="987"/>
      <c r="AM109" s="988"/>
      <c r="AN109" s="986" t="str">
        <f>IF(COUNT($S108:$AD108,$AH108:$AP108,$AT108)=0,"",ROUND(AN108/SUM($S108:$AD108,$AH108:$AP108,$AT108),3))</f>
        <v/>
      </c>
      <c r="AO109" s="987"/>
      <c r="AP109" s="988"/>
      <c r="AQ109" s="986" t="str">
        <f>IF(COUNT($S108:$AD108,$AH108:$AP108,$AT108)=0,"",ROUND(AQ108/SUM($S108:$AD108,$AH108:$AP108,$AT108),3))</f>
        <v/>
      </c>
      <c r="AR109" s="987"/>
      <c r="AS109" s="988"/>
      <c r="AT109" s="992" t="str">
        <f>IF(COUNT($S108:$AD108,$AH108:$AP108,$AT108)=0,"",ROUND(AT108/SUM($S108:$AD108,$AH108:$AP108,$AT108),3))</f>
        <v/>
      </c>
      <c r="AU109" s="993"/>
      <c r="AV109" s="994"/>
    </row>
    <row r="110" spans="1:48" s="3" customFormat="1" ht="12" customHeight="1">
      <c r="A110" s="789"/>
      <c r="B110" s="796"/>
      <c r="C110" s="797"/>
      <c r="D110" s="797"/>
      <c r="E110" s="797"/>
      <c r="F110" s="798"/>
      <c r="G110" s="796"/>
      <c r="H110" s="797"/>
      <c r="I110" s="797"/>
      <c r="J110" s="797"/>
      <c r="K110" s="798"/>
      <c r="L110" s="1004"/>
      <c r="M110" s="1004"/>
      <c r="N110" s="1004"/>
      <c r="O110" s="1005"/>
      <c r="P110" s="796"/>
      <c r="Q110" s="797"/>
      <c r="R110" s="798"/>
      <c r="S110" s="998" t="str">
        <f>IF(COUNT($S108:$AD108,$AH108:$AP108,$AT108)=0,"",$L108*(S108/($AE108+$AQ108+$AT108)))</f>
        <v/>
      </c>
      <c r="T110" s="999"/>
      <c r="U110" s="1000"/>
      <c r="V110" s="998" t="str">
        <f>IF(COUNT($S108:$AD108,$AH108:$AP108,$AT108)=0,"",$L108*(V108/($AE108+$AQ108+$AT108)))</f>
        <v/>
      </c>
      <c r="W110" s="999"/>
      <c r="X110" s="1000"/>
      <c r="Y110" s="998" t="str">
        <f>IF(COUNT($S108:$AD108,$AH108:$AP108,$AT108)=0,"",$L108*(Y108/($AE108+$AQ108+$AT108)))</f>
        <v/>
      </c>
      <c r="Z110" s="999"/>
      <c r="AA110" s="1000"/>
      <c r="AB110" s="998" t="str">
        <f>IF(COUNT($S108:$AD108,$AH108:$AP108,$AT108)=0,"",$L108*(AB108/($AE108+$AQ108+$AT108)))</f>
        <v/>
      </c>
      <c r="AC110" s="999"/>
      <c r="AD110" s="1000"/>
      <c r="AE110" s="998" t="str">
        <f>IF(COUNT($S108:$AD108,$AH108:$AP108,$AT108)=0,"",$L108*(AE108/($AE108+$AQ108+$AT108)))</f>
        <v/>
      </c>
      <c r="AF110" s="999"/>
      <c r="AG110" s="1000"/>
      <c r="AH110" s="989" t="str">
        <f>IF(COUNT($S108:$AD108,$AH108:$AP108,$AT108)=0,"",$L108*(AH108/($AE108+$AQ108+$AT108)))</f>
        <v/>
      </c>
      <c r="AI110" s="990"/>
      <c r="AJ110" s="991"/>
      <c r="AK110" s="989" t="str">
        <f>IF(COUNT($S108:$AD108,$AH108:$AP108,$AT108)=0,"",$L108*(AK108/($AE108+$AQ108+$AT108)))</f>
        <v/>
      </c>
      <c r="AL110" s="990"/>
      <c r="AM110" s="991"/>
      <c r="AN110" s="989" t="str">
        <f>IF(COUNT($S108:$AD108,$AH108:$AP108,$AT108)=0,"",$L108*(AN108/($AE108+$AQ108+$AT108)))</f>
        <v/>
      </c>
      <c r="AO110" s="990"/>
      <c r="AP110" s="991"/>
      <c r="AQ110" s="989" t="str">
        <f>IF(COUNT($S108:$AD108,$AH108:$AP108,$AT108)=0,"",$L108*(AQ108/($AE108+$AQ108+$AT108)))</f>
        <v/>
      </c>
      <c r="AR110" s="990"/>
      <c r="AS110" s="991"/>
      <c r="AT110" s="995" t="str">
        <f>IF(COUNT($S108:$AD108,$AH108:$AP108,$AT108)=0,"",$L108*(AT108/($AE108+$AQ108+$AT108)))</f>
        <v/>
      </c>
      <c r="AU110" s="996"/>
      <c r="AV110" s="997"/>
    </row>
    <row r="111" spans="1:48" s="3" customFormat="1" ht="12" customHeight="1">
      <c r="A111" s="789">
        <v>22</v>
      </c>
      <c r="B111" s="820"/>
      <c r="C111" s="821"/>
      <c r="D111" s="821"/>
      <c r="E111" s="821"/>
      <c r="F111" s="822"/>
      <c r="G111" s="820"/>
      <c r="H111" s="821"/>
      <c r="I111" s="821"/>
      <c r="J111" s="821"/>
      <c r="K111" s="822"/>
      <c r="L111" s="1004"/>
      <c r="M111" s="1004"/>
      <c r="N111" s="1004"/>
      <c r="O111" s="1005"/>
      <c r="P111" s="820"/>
      <c r="Q111" s="821"/>
      <c r="R111" s="822"/>
      <c r="S111" s="829"/>
      <c r="T111" s="830"/>
      <c r="U111" s="831"/>
      <c r="V111" s="829"/>
      <c r="W111" s="830"/>
      <c r="X111" s="831"/>
      <c r="Y111" s="829"/>
      <c r="Z111" s="830"/>
      <c r="AA111" s="831"/>
      <c r="AB111" s="829"/>
      <c r="AC111" s="830"/>
      <c r="AD111" s="831"/>
      <c r="AE111" s="898" t="str">
        <f>IF(COUNT($S111:$AD111,$AH111:$AP111,$AT111)=0,"",SUM(S111:AD111))</f>
        <v/>
      </c>
      <c r="AF111" s="899"/>
      <c r="AG111" s="900"/>
      <c r="AH111" s="829"/>
      <c r="AI111" s="830"/>
      <c r="AJ111" s="831"/>
      <c r="AK111" s="829"/>
      <c r="AL111" s="830"/>
      <c r="AM111" s="831"/>
      <c r="AN111" s="829"/>
      <c r="AO111" s="830"/>
      <c r="AP111" s="831"/>
      <c r="AQ111" s="901" t="str">
        <f>IF(COUNT($S111:$AD111,$AH111:$AP111,$AT111)=0,"",SUM(AH111:AP111))</f>
        <v/>
      </c>
      <c r="AR111" s="902"/>
      <c r="AS111" s="903"/>
      <c r="AT111" s="829"/>
      <c r="AU111" s="830"/>
      <c r="AV111" s="831"/>
    </row>
    <row r="112" spans="1:48" s="3" customFormat="1" ht="12" customHeight="1">
      <c r="A112" s="789"/>
      <c r="B112" s="793"/>
      <c r="C112" s="794"/>
      <c r="D112" s="794"/>
      <c r="E112" s="794"/>
      <c r="F112" s="795"/>
      <c r="G112" s="793"/>
      <c r="H112" s="794"/>
      <c r="I112" s="794"/>
      <c r="J112" s="794"/>
      <c r="K112" s="795"/>
      <c r="L112" s="1004"/>
      <c r="M112" s="1004"/>
      <c r="N112" s="1004"/>
      <c r="O112" s="1005"/>
      <c r="P112" s="793"/>
      <c r="Q112" s="794"/>
      <c r="R112" s="795"/>
      <c r="S112" s="983" t="str">
        <f>IF(COUNT($S111:$AD111,$AH111:$AP111,$AT111)=0,"",ROUND(S111/SUM($S111:$AD111,$AH111:$AP111,$AT111),3))</f>
        <v/>
      </c>
      <c r="T112" s="984"/>
      <c r="U112" s="985"/>
      <c r="V112" s="983" t="str">
        <f>IF(COUNT($S111:$AD111,$AH111:$AP111,$AT111)=0,"",ROUND(V111/SUM($S111:$AD111,$AH111:$AP111,$AT111),3))</f>
        <v/>
      </c>
      <c r="W112" s="984"/>
      <c r="X112" s="985"/>
      <c r="Y112" s="983" t="str">
        <f>IF(COUNT($S111:$AD111,$AH111:$AP111,$AT111)=0,"",ROUND(Y111/SUM($S111:$AD111,$AH111:$AP111,$AT111),3))</f>
        <v/>
      </c>
      <c r="Z112" s="984"/>
      <c r="AA112" s="985"/>
      <c r="AB112" s="983" t="str">
        <f>IF(COUNT($S111:$AD111,$AH111:$AP111,$AT111)=0,"",ROUND(AB111/SUM($S111:$AD111,$AH111:$AP111,$AT111),3))</f>
        <v/>
      </c>
      <c r="AC112" s="984"/>
      <c r="AD112" s="985"/>
      <c r="AE112" s="983" t="str">
        <f>IF(COUNT($S111:$AD111,$AH111:$AP111,$AT111)=0,"",ROUND(AE111/SUM($S111:$AD111,$AH111:$AP111,$AT111),3))</f>
        <v/>
      </c>
      <c r="AF112" s="984"/>
      <c r="AG112" s="985"/>
      <c r="AH112" s="986" t="str">
        <f>IF(COUNT($S111:$AD111,$AH111:$AP111,$AT111)=0,"",ROUND(AH111/SUM($S111:$AD111,$AH111:$AP111,$AT111),3))</f>
        <v/>
      </c>
      <c r="AI112" s="987"/>
      <c r="AJ112" s="988"/>
      <c r="AK112" s="986" t="str">
        <f>IF(COUNT($S111:$AD111,$AH111:$AP111,$AT111)=0,"",ROUND(AK111/SUM($S111:$AD111,$AH111:$AP111,$AT111),3))</f>
        <v/>
      </c>
      <c r="AL112" s="987"/>
      <c r="AM112" s="988"/>
      <c r="AN112" s="986" t="str">
        <f>IF(COUNT($S111:$AD111,$AH111:$AP111,$AT111)=0,"",ROUND(AN111/SUM($S111:$AD111,$AH111:$AP111,$AT111),3))</f>
        <v/>
      </c>
      <c r="AO112" s="987"/>
      <c r="AP112" s="988"/>
      <c r="AQ112" s="986" t="str">
        <f>IF(COUNT($S111:$AD111,$AH111:$AP111,$AT111)=0,"",ROUND(AQ111/SUM($S111:$AD111,$AH111:$AP111,$AT111),3))</f>
        <v/>
      </c>
      <c r="AR112" s="987"/>
      <c r="AS112" s="988"/>
      <c r="AT112" s="992" t="str">
        <f>IF(COUNT($S111:$AD111,$AH111:$AP111,$AT111)=0,"",ROUND(AT111/SUM($S111:$AD111,$AH111:$AP111,$AT111),3))</f>
        <v/>
      </c>
      <c r="AU112" s="993"/>
      <c r="AV112" s="994"/>
    </row>
    <row r="113" spans="1:48" s="3" customFormat="1" ht="12" customHeight="1">
      <c r="A113" s="789"/>
      <c r="B113" s="796"/>
      <c r="C113" s="797"/>
      <c r="D113" s="797"/>
      <c r="E113" s="797"/>
      <c r="F113" s="798"/>
      <c r="G113" s="796"/>
      <c r="H113" s="797"/>
      <c r="I113" s="797"/>
      <c r="J113" s="797"/>
      <c r="K113" s="798"/>
      <c r="L113" s="1004"/>
      <c r="M113" s="1004"/>
      <c r="N113" s="1004"/>
      <c r="O113" s="1005"/>
      <c r="P113" s="796"/>
      <c r="Q113" s="797"/>
      <c r="R113" s="798"/>
      <c r="S113" s="998" t="str">
        <f>IF(COUNT($S111:$AD111,$AH111:$AP111,$AT111)=0,"",$L111*(S111/($AE111+$AQ111+$AT111)))</f>
        <v/>
      </c>
      <c r="T113" s="999"/>
      <c r="U113" s="1000"/>
      <c r="V113" s="998" t="str">
        <f>IF(COUNT($S111:$AD111,$AH111:$AP111,$AT111)=0,"",$L111*(V111/($AE111+$AQ111+$AT111)))</f>
        <v/>
      </c>
      <c r="W113" s="999"/>
      <c r="X113" s="1000"/>
      <c r="Y113" s="998" t="str">
        <f>IF(COUNT($S111:$AD111,$AH111:$AP111,$AT111)=0,"",$L111*(Y111/($AE111+$AQ111+$AT111)))</f>
        <v/>
      </c>
      <c r="Z113" s="999"/>
      <c r="AA113" s="1000"/>
      <c r="AB113" s="998" t="str">
        <f>IF(COUNT($S111:$AD111,$AH111:$AP111,$AT111)=0,"",$L111*(AB111/($AE111+$AQ111+$AT111)))</f>
        <v/>
      </c>
      <c r="AC113" s="999"/>
      <c r="AD113" s="1000"/>
      <c r="AE113" s="998" t="str">
        <f>IF(COUNT($S111:$AD111,$AH111:$AP111,$AT111)=0,"",$L111*(AE111/($AE111+$AQ111+$AT111)))</f>
        <v/>
      </c>
      <c r="AF113" s="999"/>
      <c r="AG113" s="1000"/>
      <c r="AH113" s="989" t="str">
        <f>IF(COUNT($S111:$AD111,$AH111:$AP111,$AT111)=0,"",$L111*(AH111/($AE111+$AQ111+$AT111)))</f>
        <v/>
      </c>
      <c r="AI113" s="990"/>
      <c r="AJ113" s="991"/>
      <c r="AK113" s="989" t="str">
        <f>IF(COUNT($S111:$AD111,$AH111:$AP111,$AT111)=0,"",$L111*(AK111/($AE111+$AQ111+$AT111)))</f>
        <v/>
      </c>
      <c r="AL113" s="990"/>
      <c r="AM113" s="991"/>
      <c r="AN113" s="989" t="str">
        <f>IF(COUNT($S111:$AD111,$AH111:$AP111,$AT111)=0,"",$L111*(AN111/($AE111+$AQ111+$AT111)))</f>
        <v/>
      </c>
      <c r="AO113" s="990"/>
      <c r="AP113" s="991"/>
      <c r="AQ113" s="989" t="str">
        <f>IF(COUNT($S111:$AD111,$AH111:$AP111,$AT111)=0,"",$L111*(AQ111/($AE111+$AQ111+$AT111)))</f>
        <v/>
      </c>
      <c r="AR113" s="990"/>
      <c r="AS113" s="991"/>
      <c r="AT113" s="995" t="str">
        <f>IF(COUNT($S111:$AD111,$AH111:$AP111,$AT111)=0,"",$L111*(AT111/($AE111+$AQ111+$AT111)))</f>
        <v/>
      </c>
      <c r="AU113" s="996"/>
      <c r="AV113" s="997"/>
    </row>
    <row r="114" spans="1:48" s="3" customFormat="1" ht="12" customHeight="1">
      <c r="A114" s="789">
        <v>23</v>
      </c>
      <c r="B114" s="820"/>
      <c r="C114" s="821"/>
      <c r="D114" s="821"/>
      <c r="E114" s="821"/>
      <c r="F114" s="822"/>
      <c r="G114" s="820"/>
      <c r="H114" s="821"/>
      <c r="I114" s="821"/>
      <c r="J114" s="821"/>
      <c r="K114" s="822"/>
      <c r="L114" s="1004"/>
      <c r="M114" s="1004"/>
      <c r="N114" s="1004"/>
      <c r="O114" s="1005"/>
      <c r="P114" s="820"/>
      <c r="Q114" s="821"/>
      <c r="R114" s="822"/>
      <c r="S114" s="829"/>
      <c r="T114" s="830"/>
      <c r="U114" s="831"/>
      <c r="V114" s="829"/>
      <c r="W114" s="830"/>
      <c r="X114" s="831"/>
      <c r="Y114" s="829"/>
      <c r="Z114" s="830"/>
      <c r="AA114" s="831"/>
      <c r="AB114" s="829"/>
      <c r="AC114" s="830"/>
      <c r="AD114" s="831"/>
      <c r="AE114" s="898" t="str">
        <f>IF(COUNT($S114:$AD114,$AH114:$AP114,$AT114)=0,"",SUM(S114:AD114))</f>
        <v/>
      </c>
      <c r="AF114" s="899"/>
      <c r="AG114" s="900"/>
      <c r="AH114" s="829"/>
      <c r="AI114" s="830"/>
      <c r="AJ114" s="831"/>
      <c r="AK114" s="829"/>
      <c r="AL114" s="830"/>
      <c r="AM114" s="831"/>
      <c r="AN114" s="829"/>
      <c r="AO114" s="830"/>
      <c r="AP114" s="831"/>
      <c r="AQ114" s="901" t="str">
        <f>IF(COUNT($S114:$AD114,$AH114:$AP114,$AT114)=0,"",SUM(AH114:AP114))</f>
        <v/>
      </c>
      <c r="AR114" s="902"/>
      <c r="AS114" s="903"/>
      <c r="AT114" s="829"/>
      <c r="AU114" s="830"/>
      <c r="AV114" s="831"/>
    </row>
    <row r="115" spans="1:48" s="3" customFormat="1" ht="12" customHeight="1">
      <c r="A115" s="789"/>
      <c r="B115" s="793"/>
      <c r="C115" s="794"/>
      <c r="D115" s="794"/>
      <c r="E115" s="794"/>
      <c r="F115" s="795"/>
      <c r="G115" s="793"/>
      <c r="H115" s="794"/>
      <c r="I115" s="794"/>
      <c r="J115" s="794"/>
      <c r="K115" s="795"/>
      <c r="L115" s="1004"/>
      <c r="M115" s="1004"/>
      <c r="N115" s="1004"/>
      <c r="O115" s="1005"/>
      <c r="P115" s="793"/>
      <c r="Q115" s="794"/>
      <c r="R115" s="795"/>
      <c r="S115" s="983" t="str">
        <f>IF(COUNT($S114:$AD114,$AH114:$AP114,$AT114)=0,"",ROUND(S114/SUM($S114:$AD114,$AH114:$AP114,$AT114),3))</f>
        <v/>
      </c>
      <c r="T115" s="984"/>
      <c r="U115" s="985"/>
      <c r="V115" s="983" t="str">
        <f>IF(COUNT($S114:$AD114,$AH114:$AP114,$AT114)=0,"",ROUND(V114/SUM($S114:$AD114,$AH114:$AP114,$AT114),3))</f>
        <v/>
      </c>
      <c r="W115" s="984"/>
      <c r="X115" s="985"/>
      <c r="Y115" s="983" t="str">
        <f>IF(COUNT($S114:$AD114,$AH114:$AP114,$AT114)=0,"",ROUND(Y114/SUM($S114:$AD114,$AH114:$AP114,$AT114),3))</f>
        <v/>
      </c>
      <c r="Z115" s="984"/>
      <c r="AA115" s="985"/>
      <c r="AB115" s="983" t="str">
        <f>IF(COUNT($S114:$AD114,$AH114:$AP114,$AT114)=0,"",ROUND(AB114/SUM($S114:$AD114,$AH114:$AP114,$AT114),3))</f>
        <v/>
      </c>
      <c r="AC115" s="984"/>
      <c r="AD115" s="985"/>
      <c r="AE115" s="983" t="str">
        <f>IF(COUNT($S114:$AD114,$AH114:$AP114,$AT114)=0,"",ROUND(AE114/SUM($S114:$AD114,$AH114:$AP114,$AT114),3))</f>
        <v/>
      </c>
      <c r="AF115" s="984"/>
      <c r="AG115" s="985"/>
      <c r="AH115" s="986" t="str">
        <f>IF(COUNT($S114:$AD114,$AH114:$AP114,$AT114)=0,"",ROUND(AH114/SUM($S114:$AD114,$AH114:$AP114,$AT114),3))</f>
        <v/>
      </c>
      <c r="AI115" s="987"/>
      <c r="AJ115" s="988"/>
      <c r="AK115" s="986" t="str">
        <f>IF(COUNT($S114:$AD114,$AH114:$AP114,$AT114)=0,"",ROUND(AK114/SUM($S114:$AD114,$AH114:$AP114,$AT114),3))</f>
        <v/>
      </c>
      <c r="AL115" s="987"/>
      <c r="AM115" s="988"/>
      <c r="AN115" s="986" t="str">
        <f>IF(COUNT($S114:$AD114,$AH114:$AP114,$AT114)=0,"",ROUND(AN114/SUM($S114:$AD114,$AH114:$AP114,$AT114),3))</f>
        <v/>
      </c>
      <c r="AO115" s="987"/>
      <c r="AP115" s="988"/>
      <c r="AQ115" s="986" t="str">
        <f>IF(COUNT($S114:$AD114,$AH114:$AP114,$AT114)=0,"",ROUND(AQ114/SUM($S114:$AD114,$AH114:$AP114,$AT114),3))</f>
        <v/>
      </c>
      <c r="AR115" s="987"/>
      <c r="AS115" s="988"/>
      <c r="AT115" s="992" t="str">
        <f>IF(COUNT($S114:$AD114,$AH114:$AP114,$AT114)=0,"",ROUND(AT114/SUM($S114:$AD114,$AH114:$AP114,$AT114),3))</f>
        <v/>
      </c>
      <c r="AU115" s="993"/>
      <c r="AV115" s="994"/>
    </row>
    <row r="116" spans="1:48" s="14" customFormat="1" ht="12" customHeight="1">
      <c r="A116" s="789"/>
      <c r="B116" s="796"/>
      <c r="C116" s="797"/>
      <c r="D116" s="797"/>
      <c r="E116" s="797"/>
      <c r="F116" s="798"/>
      <c r="G116" s="796"/>
      <c r="H116" s="797"/>
      <c r="I116" s="797"/>
      <c r="J116" s="797"/>
      <c r="K116" s="798"/>
      <c r="L116" s="1004"/>
      <c r="M116" s="1004"/>
      <c r="N116" s="1004"/>
      <c r="O116" s="1005"/>
      <c r="P116" s="796"/>
      <c r="Q116" s="797"/>
      <c r="R116" s="798"/>
      <c r="S116" s="998" t="str">
        <f>IF(COUNT($S114:$AD114,$AH114:$AP114,$AT114)=0,"",$L114*(S114/($AE114+$AQ114+$AT114)))</f>
        <v/>
      </c>
      <c r="T116" s="999"/>
      <c r="U116" s="1000"/>
      <c r="V116" s="998" t="str">
        <f>IF(COUNT($S114:$AD114,$AH114:$AP114,$AT114)=0,"",$L114*(V114/($AE114+$AQ114+$AT114)))</f>
        <v/>
      </c>
      <c r="W116" s="999"/>
      <c r="X116" s="1000"/>
      <c r="Y116" s="998" t="str">
        <f>IF(COUNT($S114:$AD114,$AH114:$AP114,$AT114)=0,"",$L114*(Y114/($AE114+$AQ114+$AT114)))</f>
        <v/>
      </c>
      <c r="Z116" s="999"/>
      <c r="AA116" s="1000"/>
      <c r="AB116" s="998" t="str">
        <f>IF(COUNT($S114:$AD114,$AH114:$AP114,$AT114)=0,"",$L114*(AB114/($AE114+$AQ114+$AT114)))</f>
        <v/>
      </c>
      <c r="AC116" s="999"/>
      <c r="AD116" s="1000"/>
      <c r="AE116" s="998" t="str">
        <f>IF(COUNT($S114:$AD114,$AH114:$AP114,$AT114)=0,"",$L114*(AE114/($AE114+$AQ114+$AT114)))</f>
        <v/>
      </c>
      <c r="AF116" s="999"/>
      <c r="AG116" s="1000"/>
      <c r="AH116" s="989" t="str">
        <f>IF(COUNT($S114:$AD114,$AH114:$AP114,$AT114)=0,"",$L114*(AH114/($AE114+$AQ114+$AT114)))</f>
        <v/>
      </c>
      <c r="AI116" s="990"/>
      <c r="AJ116" s="991"/>
      <c r="AK116" s="989" t="str">
        <f>IF(COUNT($S114:$AD114,$AH114:$AP114,$AT114)=0,"",$L114*(AK114/($AE114+$AQ114+$AT114)))</f>
        <v/>
      </c>
      <c r="AL116" s="990"/>
      <c r="AM116" s="991"/>
      <c r="AN116" s="989" t="str">
        <f>IF(COUNT($S114:$AD114,$AH114:$AP114,$AT114)=0,"",$L114*(AN114/($AE114+$AQ114+$AT114)))</f>
        <v/>
      </c>
      <c r="AO116" s="990"/>
      <c r="AP116" s="991"/>
      <c r="AQ116" s="989" t="str">
        <f>IF(COUNT($S114:$AD114,$AH114:$AP114,$AT114)=0,"",$L114*(AQ114/($AE114+$AQ114+$AT114)))</f>
        <v/>
      </c>
      <c r="AR116" s="990"/>
      <c r="AS116" s="991"/>
      <c r="AT116" s="995" t="str">
        <f>IF(COUNT($S114:$AD114,$AH114:$AP114,$AT114)=0,"",$L114*(AT114/($AE114+$AQ114+$AT114)))</f>
        <v/>
      </c>
      <c r="AU116" s="996"/>
      <c r="AV116" s="997"/>
    </row>
    <row r="117" spans="1:48" s="14" customFormat="1" ht="12" customHeight="1">
      <c r="A117" s="789">
        <v>24</v>
      </c>
      <c r="B117" s="820"/>
      <c r="C117" s="821"/>
      <c r="D117" s="821"/>
      <c r="E117" s="821"/>
      <c r="F117" s="822"/>
      <c r="G117" s="820"/>
      <c r="H117" s="821"/>
      <c r="I117" s="821"/>
      <c r="J117" s="821"/>
      <c r="K117" s="822"/>
      <c r="L117" s="1004"/>
      <c r="M117" s="1004"/>
      <c r="N117" s="1004"/>
      <c r="O117" s="1005"/>
      <c r="P117" s="820"/>
      <c r="Q117" s="821"/>
      <c r="R117" s="822"/>
      <c r="S117" s="829"/>
      <c r="T117" s="830"/>
      <c r="U117" s="831"/>
      <c r="V117" s="829"/>
      <c r="W117" s="830"/>
      <c r="X117" s="831"/>
      <c r="Y117" s="829"/>
      <c r="Z117" s="830"/>
      <c r="AA117" s="831"/>
      <c r="AB117" s="829"/>
      <c r="AC117" s="830"/>
      <c r="AD117" s="831"/>
      <c r="AE117" s="898" t="str">
        <f>IF(COUNT($S117:$AD117,$AH117:$AP117,$AT117)=0,"",SUM(S117:AD117))</f>
        <v/>
      </c>
      <c r="AF117" s="899"/>
      <c r="AG117" s="900"/>
      <c r="AH117" s="829"/>
      <c r="AI117" s="830"/>
      <c r="AJ117" s="831"/>
      <c r="AK117" s="829"/>
      <c r="AL117" s="830"/>
      <c r="AM117" s="831"/>
      <c r="AN117" s="829"/>
      <c r="AO117" s="830"/>
      <c r="AP117" s="831"/>
      <c r="AQ117" s="901" t="str">
        <f>IF(COUNT($S117:$AD117,$AH117:$AP117,$AT117)=0,"",SUM(AH117:AP117))</f>
        <v/>
      </c>
      <c r="AR117" s="902"/>
      <c r="AS117" s="903"/>
      <c r="AT117" s="829"/>
      <c r="AU117" s="830"/>
      <c r="AV117" s="831"/>
    </row>
    <row r="118" spans="1:48" s="14" customFormat="1" ht="12" customHeight="1">
      <c r="A118" s="789"/>
      <c r="B118" s="793"/>
      <c r="C118" s="794"/>
      <c r="D118" s="794"/>
      <c r="E118" s="794"/>
      <c r="F118" s="795"/>
      <c r="G118" s="793"/>
      <c r="H118" s="794"/>
      <c r="I118" s="794"/>
      <c r="J118" s="794"/>
      <c r="K118" s="795"/>
      <c r="L118" s="1004"/>
      <c r="M118" s="1004"/>
      <c r="N118" s="1004"/>
      <c r="O118" s="1005"/>
      <c r="P118" s="793"/>
      <c r="Q118" s="794"/>
      <c r="R118" s="795"/>
      <c r="S118" s="983" t="str">
        <f>IF(COUNT($S117:$AD117,$AH117:$AP117,$AT117)=0,"",ROUND(S117/SUM($S117:$AD117,$AH117:$AP117,$AT117),3))</f>
        <v/>
      </c>
      <c r="T118" s="984"/>
      <c r="U118" s="985"/>
      <c r="V118" s="983" t="str">
        <f>IF(COUNT($S117:$AD117,$AH117:$AP117,$AT117)=0,"",ROUND(V117/SUM($S117:$AD117,$AH117:$AP117,$AT117),3))</f>
        <v/>
      </c>
      <c r="W118" s="984"/>
      <c r="X118" s="985"/>
      <c r="Y118" s="983" t="str">
        <f>IF(COUNT($S117:$AD117,$AH117:$AP117,$AT117)=0,"",ROUND(Y117/SUM($S117:$AD117,$AH117:$AP117,$AT117),3))</f>
        <v/>
      </c>
      <c r="Z118" s="984"/>
      <c r="AA118" s="985"/>
      <c r="AB118" s="983" t="str">
        <f>IF(COUNT($S117:$AD117,$AH117:$AP117,$AT117)=0,"",ROUND(AB117/SUM($S117:$AD117,$AH117:$AP117,$AT117),3))</f>
        <v/>
      </c>
      <c r="AC118" s="984"/>
      <c r="AD118" s="985"/>
      <c r="AE118" s="983" t="str">
        <f>IF(COUNT($S117:$AD117,$AH117:$AP117,$AT117)=0,"",ROUND(AE117/SUM($S117:$AD117,$AH117:$AP117,$AT117),3))</f>
        <v/>
      </c>
      <c r="AF118" s="984"/>
      <c r="AG118" s="985"/>
      <c r="AH118" s="986" t="str">
        <f>IF(COUNT($S117:$AD117,$AH117:$AP117,$AT117)=0,"",ROUND(AH117/SUM($S117:$AD117,$AH117:$AP117,$AT117),3))</f>
        <v/>
      </c>
      <c r="AI118" s="987"/>
      <c r="AJ118" s="988"/>
      <c r="AK118" s="986" t="str">
        <f>IF(COUNT($S117:$AD117,$AH117:$AP117,$AT117)=0,"",ROUND(AK117/SUM($S117:$AD117,$AH117:$AP117,$AT117),3))</f>
        <v/>
      </c>
      <c r="AL118" s="987"/>
      <c r="AM118" s="988"/>
      <c r="AN118" s="986" t="str">
        <f>IF(COUNT($S117:$AD117,$AH117:$AP117,$AT117)=0,"",ROUND(AN117/SUM($S117:$AD117,$AH117:$AP117,$AT117),3))</f>
        <v/>
      </c>
      <c r="AO118" s="987"/>
      <c r="AP118" s="988"/>
      <c r="AQ118" s="986" t="str">
        <f>IF(COUNT($S117:$AD117,$AH117:$AP117,$AT117)=0,"",ROUND(AQ117/SUM($S117:$AD117,$AH117:$AP117,$AT117),3))</f>
        <v/>
      </c>
      <c r="AR118" s="987"/>
      <c r="AS118" s="988"/>
      <c r="AT118" s="992" t="str">
        <f>IF(COUNT($S117:$AD117,$AH117:$AP117,$AT117)=0,"",ROUND(AT117/SUM($S117:$AD117,$AH117:$AP117,$AT117),3))</f>
        <v/>
      </c>
      <c r="AU118" s="993"/>
      <c r="AV118" s="994"/>
    </row>
    <row r="119" spans="1:48" s="14" customFormat="1" ht="12" customHeight="1">
      <c r="A119" s="789"/>
      <c r="B119" s="796"/>
      <c r="C119" s="797"/>
      <c r="D119" s="797"/>
      <c r="E119" s="797"/>
      <c r="F119" s="798"/>
      <c r="G119" s="796"/>
      <c r="H119" s="797"/>
      <c r="I119" s="797"/>
      <c r="J119" s="797"/>
      <c r="K119" s="798"/>
      <c r="L119" s="1004"/>
      <c r="M119" s="1004"/>
      <c r="N119" s="1004"/>
      <c r="O119" s="1005"/>
      <c r="P119" s="796"/>
      <c r="Q119" s="797"/>
      <c r="R119" s="798"/>
      <c r="S119" s="998" t="str">
        <f>IF(COUNT($S117:$AD117,$AH117:$AP117,$AT117)=0,"",$L117*(S117/($AE117+$AQ117+$AT117)))</f>
        <v/>
      </c>
      <c r="T119" s="999"/>
      <c r="U119" s="1000"/>
      <c r="V119" s="998" t="str">
        <f>IF(COUNT($S117:$AD117,$AH117:$AP117,$AT117)=0,"",$L117*(V117/($AE117+$AQ117+$AT117)))</f>
        <v/>
      </c>
      <c r="W119" s="999"/>
      <c r="X119" s="1000"/>
      <c r="Y119" s="998" t="str">
        <f>IF(COUNT($S117:$AD117,$AH117:$AP117,$AT117)=0,"",$L117*(Y117/($AE117+$AQ117+$AT117)))</f>
        <v/>
      </c>
      <c r="Z119" s="999"/>
      <c r="AA119" s="1000"/>
      <c r="AB119" s="998" t="str">
        <f>IF(COUNT($S117:$AD117,$AH117:$AP117,$AT117)=0,"",$L117*(AB117/($AE117+$AQ117+$AT117)))</f>
        <v/>
      </c>
      <c r="AC119" s="999"/>
      <c r="AD119" s="1000"/>
      <c r="AE119" s="998" t="str">
        <f>IF(COUNT($S117:$AD117,$AH117:$AP117,$AT117)=0,"",$L117*(AE117/($AE117+$AQ117+$AT117)))</f>
        <v/>
      </c>
      <c r="AF119" s="999"/>
      <c r="AG119" s="1000"/>
      <c r="AH119" s="989" t="str">
        <f>IF(COUNT($S117:$AD117,$AH117:$AP117,$AT117)=0,"",$L117*(AH117/($AE117+$AQ117+$AT117)))</f>
        <v/>
      </c>
      <c r="AI119" s="990"/>
      <c r="AJ119" s="991"/>
      <c r="AK119" s="989" t="str">
        <f>IF(COUNT($S117:$AD117,$AH117:$AP117,$AT117)=0,"",$L117*(AK117/($AE117+$AQ117+$AT117)))</f>
        <v/>
      </c>
      <c r="AL119" s="990"/>
      <c r="AM119" s="991"/>
      <c r="AN119" s="989" t="str">
        <f>IF(COUNT($S117:$AD117,$AH117:$AP117,$AT117)=0,"",$L117*(AN117/($AE117+$AQ117+$AT117)))</f>
        <v/>
      </c>
      <c r="AO119" s="990"/>
      <c r="AP119" s="991"/>
      <c r="AQ119" s="989" t="str">
        <f>IF(COUNT($S117:$AD117,$AH117:$AP117,$AT117)=0,"",$L117*(AQ117/($AE117+$AQ117+$AT117)))</f>
        <v/>
      </c>
      <c r="AR119" s="990"/>
      <c r="AS119" s="991"/>
      <c r="AT119" s="995" t="str">
        <f>IF(COUNT($S117:$AD117,$AH117:$AP117,$AT117)=0,"",$L117*(AT117/($AE117+$AQ117+$AT117)))</f>
        <v/>
      </c>
      <c r="AU119" s="996"/>
      <c r="AV119" s="997"/>
    </row>
    <row r="120" spans="1:48" s="14" customFormat="1" ht="12" customHeight="1">
      <c r="A120" s="789">
        <v>25</v>
      </c>
      <c r="B120" s="820"/>
      <c r="C120" s="821"/>
      <c r="D120" s="821"/>
      <c r="E120" s="821"/>
      <c r="F120" s="822"/>
      <c r="G120" s="820"/>
      <c r="H120" s="821"/>
      <c r="I120" s="821"/>
      <c r="J120" s="821"/>
      <c r="K120" s="822"/>
      <c r="L120" s="1004"/>
      <c r="M120" s="1004"/>
      <c r="N120" s="1004"/>
      <c r="O120" s="1005"/>
      <c r="P120" s="820"/>
      <c r="Q120" s="821"/>
      <c r="R120" s="822"/>
      <c r="S120" s="829"/>
      <c r="T120" s="830"/>
      <c r="U120" s="831"/>
      <c r="V120" s="829"/>
      <c r="W120" s="830"/>
      <c r="X120" s="831"/>
      <c r="Y120" s="829"/>
      <c r="Z120" s="830"/>
      <c r="AA120" s="831"/>
      <c r="AB120" s="829"/>
      <c r="AC120" s="830"/>
      <c r="AD120" s="831"/>
      <c r="AE120" s="898" t="str">
        <f>IF(COUNT($S120:$AD120,$AH120:$AP120,$AT120)=0,"",SUM(S120:AD120))</f>
        <v/>
      </c>
      <c r="AF120" s="899"/>
      <c r="AG120" s="900"/>
      <c r="AH120" s="829"/>
      <c r="AI120" s="830"/>
      <c r="AJ120" s="831"/>
      <c r="AK120" s="829"/>
      <c r="AL120" s="830"/>
      <c r="AM120" s="831"/>
      <c r="AN120" s="829"/>
      <c r="AO120" s="830"/>
      <c r="AP120" s="831"/>
      <c r="AQ120" s="901" t="str">
        <f>IF(COUNT($S120:$AD120,$AH120:$AP120,$AT120)=0,"",SUM(AH120:AP120))</f>
        <v/>
      </c>
      <c r="AR120" s="902"/>
      <c r="AS120" s="903"/>
      <c r="AT120" s="829"/>
      <c r="AU120" s="830"/>
      <c r="AV120" s="831"/>
    </row>
    <row r="121" spans="1:48" s="14" customFormat="1" ht="12" customHeight="1">
      <c r="A121" s="789"/>
      <c r="B121" s="793"/>
      <c r="C121" s="794"/>
      <c r="D121" s="794"/>
      <c r="E121" s="794"/>
      <c r="F121" s="795"/>
      <c r="G121" s="793"/>
      <c r="H121" s="794"/>
      <c r="I121" s="794"/>
      <c r="J121" s="794"/>
      <c r="K121" s="795"/>
      <c r="L121" s="1004"/>
      <c r="M121" s="1004"/>
      <c r="N121" s="1004"/>
      <c r="O121" s="1005"/>
      <c r="P121" s="793"/>
      <c r="Q121" s="794"/>
      <c r="R121" s="795"/>
      <c r="S121" s="983" t="str">
        <f>IF(COUNT($S120:$AD120,$AH120:$AP120,$AT120)=0,"",ROUND(S120/SUM($S120:$AD120,$AH120:$AP120,$AT120),3))</f>
        <v/>
      </c>
      <c r="T121" s="984"/>
      <c r="U121" s="985"/>
      <c r="V121" s="983" t="str">
        <f>IF(COUNT($S120:$AD120,$AH120:$AP120,$AT120)=0,"",ROUND(V120/SUM($S120:$AD120,$AH120:$AP120,$AT120),3))</f>
        <v/>
      </c>
      <c r="W121" s="984"/>
      <c r="X121" s="985"/>
      <c r="Y121" s="983" t="str">
        <f>IF(COUNT($S120:$AD120,$AH120:$AP120,$AT120)=0,"",ROUND(Y120/SUM($S120:$AD120,$AH120:$AP120,$AT120),3))</f>
        <v/>
      </c>
      <c r="Z121" s="984"/>
      <c r="AA121" s="985"/>
      <c r="AB121" s="983" t="str">
        <f>IF(COUNT($S120:$AD120,$AH120:$AP120,$AT120)=0,"",ROUND(AB120/SUM($S120:$AD120,$AH120:$AP120,$AT120),3))</f>
        <v/>
      </c>
      <c r="AC121" s="984"/>
      <c r="AD121" s="985"/>
      <c r="AE121" s="983" t="str">
        <f>IF(COUNT($S120:$AD120,$AH120:$AP120,$AT120)=0,"",ROUND(AE120/SUM($S120:$AD120,$AH120:$AP120,$AT120),3))</f>
        <v/>
      </c>
      <c r="AF121" s="984"/>
      <c r="AG121" s="985"/>
      <c r="AH121" s="986" t="str">
        <f>IF(COUNT($S120:$AD120,$AH120:$AP120,$AT120)=0,"",ROUND(AH120/SUM($S120:$AD120,$AH120:$AP120,$AT120),3))</f>
        <v/>
      </c>
      <c r="AI121" s="987"/>
      <c r="AJ121" s="988"/>
      <c r="AK121" s="986" t="str">
        <f>IF(COUNT($S120:$AD120,$AH120:$AP120,$AT120)=0,"",ROUND(AK120/SUM($S120:$AD120,$AH120:$AP120,$AT120),3))</f>
        <v/>
      </c>
      <c r="AL121" s="987"/>
      <c r="AM121" s="988"/>
      <c r="AN121" s="986" t="str">
        <f>IF(COUNT($S120:$AD120,$AH120:$AP120,$AT120)=0,"",ROUND(AN120/SUM($S120:$AD120,$AH120:$AP120,$AT120),3))</f>
        <v/>
      </c>
      <c r="AO121" s="987"/>
      <c r="AP121" s="988"/>
      <c r="AQ121" s="986" t="str">
        <f>IF(COUNT($S120:$AD120,$AH120:$AP120,$AT120)=0,"",ROUND(AQ120/SUM($S120:$AD120,$AH120:$AP120,$AT120),3))</f>
        <v/>
      </c>
      <c r="AR121" s="987"/>
      <c r="AS121" s="988"/>
      <c r="AT121" s="992" t="str">
        <f>IF(COUNT($S120:$AD120,$AH120:$AP120,$AT120)=0,"",ROUND(AT120/SUM($S120:$AD120,$AH120:$AP120,$AT120),3))</f>
        <v/>
      </c>
      <c r="AU121" s="993"/>
      <c r="AV121" s="994"/>
    </row>
    <row r="122" spans="1:48" s="14" customFormat="1" ht="12" customHeight="1">
      <c r="A122" s="789"/>
      <c r="B122" s="796"/>
      <c r="C122" s="797"/>
      <c r="D122" s="797"/>
      <c r="E122" s="797"/>
      <c r="F122" s="798"/>
      <c r="G122" s="796"/>
      <c r="H122" s="797"/>
      <c r="I122" s="797"/>
      <c r="J122" s="797"/>
      <c r="K122" s="798"/>
      <c r="L122" s="1004"/>
      <c r="M122" s="1004"/>
      <c r="N122" s="1004"/>
      <c r="O122" s="1005"/>
      <c r="P122" s="796"/>
      <c r="Q122" s="797"/>
      <c r="R122" s="798"/>
      <c r="S122" s="998" t="str">
        <f>IF(COUNT($S120:$AD120,$AH120:$AP120,$AT120)=0,"",$L120*(S120/($AE120+$AQ120+$AT120)))</f>
        <v/>
      </c>
      <c r="T122" s="999"/>
      <c r="U122" s="1000"/>
      <c r="V122" s="998" t="str">
        <f>IF(COUNT($S120:$AD120,$AH120:$AP120,$AT120)=0,"",$L120*(V120/($AE120+$AQ120+$AT120)))</f>
        <v/>
      </c>
      <c r="W122" s="999"/>
      <c r="X122" s="1000"/>
      <c r="Y122" s="998" t="str">
        <f>IF(COUNT($S120:$AD120,$AH120:$AP120,$AT120)=0,"",$L120*(Y120/($AE120+$AQ120+$AT120)))</f>
        <v/>
      </c>
      <c r="Z122" s="999"/>
      <c r="AA122" s="1000"/>
      <c r="AB122" s="998" t="str">
        <f>IF(COUNT($S120:$AD120,$AH120:$AP120,$AT120)=0,"",$L120*(AB120/($AE120+$AQ120+$AT120)))</f>
        <v/>
      </c>
      <c r="AC122" s="999"/>
      <c r="AD122" s="1000"/>
      <c r="AE122" s="998" t="str">
        <f>IF(COUNT($S120:$AD120,$AH120:$AP120,$AT120)=0,"",$L120*(AE120/($AE120+$AQ120+$AT120)))</f>
        <v/>
      </c>
      <c r="AF122" s="999"/>
      <c r="AG122" s="1000"/>
      <c r="AH122" s="989" t="str">
        <f>IF(COUNT($S120:$AD120,$AH120:$AP120,$AT120)=0,"",$L120*(AH120/($AE120+$AQ120+$AT120)))</f>
        <v/>
      </c>
      <c r="AI122" s="990"/>
      <c r="AJ122" s="991"/>
      <c r="AK122" s="989" t="str">
        <f>IF(COUNT($S120:$AD120,$AH120:$AP120,$AT120)=0,"",$L120*(AK120/($AE120+$AQ120+$AT120)))</f>
        <v/>
      </c>
      <c r="AL122" s="990"/>
      <c r="AM122" s="991"/>
      <c r="AN122" s="989" t="str">
        <f>IF(COUNT($S120:$AD120,$AH120:$AP120,$AT120)=0,"",$L120*(AN120/($AE120+$AQ120+$AT120)))</f>
        <v/>
      </c>
      <c r="AO122" s="990"/>
      <c r="AP122" s="991"/>
      <c r="AQ122" s="989" t="str">
        <f>IF(COUNT($S120:$AD120,$AH120:$AP120,$AT120)=0,"",$L120*(AQ120/($AE120+$AQ120+$AT120)))</f>
        <v/>
      </c>
      <c r="AR122" s="990"/>
      <c r="AS122" s="991"/>
      <c r="AT122" s="995" t="str">
        <f>IF(COUNT($S120:$AD120,$AH120:$AP120,$AT120)=0,"",$L120*(AT120/($AE120+$AQ120+$AT120)))</f>
        <v/>
      </c>
      <c r="AU122" s="996"/>
      <c r="AV122" s="997"/>
    </row>
    <row r="123" spans="1:48" s="14" customFormat="1" ht="12" customHeight="1">
      <c r="A123" s="789">
        <v>26</v>
      </c>
      <c r="B123" s="820"/>
      <c r="C123" s="821"/>
      <c r="D123" s="821"/>
      <c r="E123" s="821"/>
      <c r="F123" s="822"/>
      <c r="G123" s="820"/>
      <c r="H123" s="821"/>
      <c r="I123" s="821"/>
      <c r="J123" s="821"/>
      <c r="K123" s="822"/>
      <c r="L123" s="1004"/>
      <c r="M123" s="1004"/>
      <c r="N123" s="1004"/>
      <c r="O123" s="1005"/>
      <c r="P123" s="820"/>
      <c r="Q123" s="821"/>
      <c r="R123" s="822"/>
      <c r="S123" s="829"/>
      <c r="T123" s="830"/>
      <c r="U123" s="831"/>
      <c r="V123" s="829"/>
      <c r="W123" s="830"/>
      <c r="X123" s="831"/>
      <c r="Y123" s="829"/>
      <c r="Z123" s="830"/>
      <c r="AA123" s="831"/>
      <c r="AB123" s="829"/>
      <c r="AC123" s="830"/>
      <c r="AD123" s="831"/>
      <c r="AE123" s="898" t="str">
        <f>IF(COUNT($S123:$AD123,$AH123:$AP123,$AT123)=0,"",SUM(S123:AD123))</f>
        <v/>
      </c>
      <c r="AF123" s="899"/>
      <c r="AG123" s="900"/>
      <c r="AH123" s="829"/>
      <c r="AI123" s="830"/>
      <c r="AJ123" s="831"/>
      <c r="AK123" s="829"/>
      <c r="AL123" s="830"/>
      <c r="AM123" s="831"/>
      <c r="AN123" s="829"/>
      <c r="AO123" s="830"/>
      <c r="AP123" s="831"/>
      <c r="AQ123" s="901" t="str">
        <f>IF(COUNT($S123:$AD123,$AH123:$AP123,$AT123)=0,"",SUM(AH123:AP123))</f>
        <v/>
      </c>
      <c r="AR123" s="902"/>
      <c r="AS123" s="903"/>
      <c r="AT123" s="829"/>
      <c r="AU123" s="830"/>
      <c r="AV123" s="831"/>
    </row>
    <row r="124" spans="1:48" s="14" customFormat="1" ht="12" customHeight="1">
      <c r="A124" s="789"/>
      <c r="B124" s="793"/>
      <c r="C124" s="794"/>
      <c r="D124" s="794"/>
      <c r="E124" s="794"/>
      <c r="F124" s="795"/>
      <c r="G124" s="793"/>
      <c r="H124" s="794"/>
      <c r="I124" s="794"/>
      <c r="J124" s="794"/>
      <c r="K124" s="795"/>
      <c r="L124" s="1004"/>
      <c r="M124" s="1004"/>
      <c r="N124" s="1004"/>
      <c r="O124" s="1005"/>
      <c r="P124" s="793"/>
      <c r="Q124" s="794"/>
      <c r="R124" s="795"/>
      <c r="S124" s="983" t="str">
        <f>IF(COUNT($S123:$AD123,$AH123:$AP123,$AT123)=0,"",ROUND(S123/SUM($S123:$AD123,$AH123:$AP123,$AT123),3))</f>
        <v/>
      </c>
      <c r="T124" s="984"/>
      <c r="U124" s="985"/>
      <c r="V124" s="983" t="str">
        <f>IF(COUNT($S123:$AD123,$AH123:$AP123,$AT123)=0,"",ROUND(V123/SUM($S123:$AD123,$AH123:$AP123,$AT123),3))</f>
        <v/>
      </c>
      <c r="W124" s="984"/>
      <c r="X124" s="985"/>
      <c r="Y124" s="983" t="str">
        <f>IF(COUNT($S123:$AD123,$AH123:$AP123,$AT123)=0,"",ROUND(Y123/SUM($S123:$AD123,$AH123:$AP123,$AT123),3))</f>
        <v/>
      </c>
      <c r="Z124" s="984"/>
      <c r="AA124" s="985"/>
      <c r="AB124" s="983" t="str">
        <f>IF(COUNT($S123:$AD123,$AH123:$AP123,$AT123)=0,"",ROUND(AB123/SUM($S123:$AD123,$AH123:$AP123,$AT123),3))</f>
        <v/>
      </c>
      <c r="AC124" s="984"/>
      <c r="AD124" s="985"/>
      <c r="AE124" s="983" t="str">
        <f>IF(COUNT($S123:$AD123,$AH123:$AP123,$AT123)=0,"",ROUND(AE123/SUM($S123:$AD123,$AH123:$AP123,$AT123),3))</f>
        <v/>
      </c>
      <c r="AF124" s="984"/>
      <c r="AG124" s="985"/>
      <c r="AH124" s="986" t="str">
        <f>IF(COUNT($S123:$AD123,$AH123:$AP123,$AT123)=0,"",ROUND(AH123/SUM($S123:$AD123,$AH123:$AP123,$AT123),3))</f>
        <v/>
      </c>
      <c r="AI124" s="987"/>
      <c r="AJ124" s="988"/>
      <c r="AK124" s="986" t="str">
        <f>IF(COUNT($S123:$AD123,$AH123:$AP123,$AT123)=0,"",ROUND(AK123/SUM($S123:$AD123,$AH123:$AP123,$AT123),3))</f>
        <v/>
      </c>
      <c r="AL124" s="987"/>
      <c r="AM124" s="988"/>
      <c r="AN124" s="986" t="str">
        <f>IF(COUNT($S123:$AD123,$AH123:$AP123,$AT123)=0,"",ROUND(AN123/SUM($S123:$AD123,$AH123:$AP123,$AT123),3))</f>
        <v/>
      </c>
      <c r="AO124" s="987"/>
      <c r="AP124" s="988"/>
      <c r="AQ124" s="986" t="str">
        <f>IF(COUNT($S123:$AD123,$AH123:$AP123,$AT123)=0,"",ROUND(AQ123/SUM($S123:$AD123,$AH123:$AP123,$AT123),3))</f>
        <v/>
      </c>
      <c r="AR124" s="987"/>
      <c r="AS124" s="988"/>
      <c r="AT124" s="992" t="str">
        <f>IF(COUNT($S123:$AD123,$AH123:$AP123,$AT123)=0,"",ROUND(AT123/SUM($S123:$AD123,$AH123:$AP123,$AT123),3))</f>
        <v/>
      </c>
      <c r="AU124" s="993"/>
      <c r="AV124" s="994"/>
    </row>
    <row r="125" spans="1:48" s="14" customFormat="1" ht="12" customHeight="1">
      <c r="A125" s="789"/>
      <c r="B125" s="796"/>
      <c r="C125" s="797"/>
      <c r="D125" s="797"/>
      <c r="E125" s="797"/>
      <c r="F125" s="798"/>
      <c r="G125" s="796"/>
      <c r="H125" s="797"/>
      <c r="I125" s="797"/>
      <c r="J125" s="797"/>
      <c r="K125" s="798"/>
      <c r="L125" s="1004"/>
      <c r="M125" s="1004"/>
      <c r="N125" s="1004"/>
      <c r="O125" s="1005"/>
      <c r="P125" s="796"/>
      <c r="Q125" s="797"/>
      <c r="R125" s="798"/>
      <c r="S125" s="998" t="str">
        <f>IF(COUNT($S123:$AD123,$AH123:$AP123,$AT123)=0,"",$L123*(S123/($AE123+$AQ123+$AT123)))</f>
        <v/>
      </c>
      <c r="T125" s="999"/>
      <c r="U125" s="1000"/>
      <c r="V125" s="998" t="str">
        <f>IF(COUNT($S123:$AD123,$AH123:$AP123,$AT123)=0,"",$L123*(V123/($AE123+$AQ123+$AT123)))</f>
        <v/>
      </c>
      <c r="W125" s="999"/>
      <c r="X125" s="1000"/>
      <c r="Y125" s="998" t="str">
        <f>IF(COUNT($S123:$AD123,$AH123:$AP123,$AT123)=0,"",$L123*(Y123/($AE123+$AQ123+$AT123)))</f>
        <v/>
      </c>
      <c r="Z125" s="999"/>
      <c r="AA125" s="1000"/>
      <c r="AB125" s="998" t="str">
        <f>IF(COUNT($S123:$AD123,$AH123:$AP123,$AT123)=0,"",$L123*(AB123/($AE123+$AQ123+$AT123)))</f>
        <v/>
      </c>
      <c r="AC125" s="999"/>
      <c r="AD125" s="1000"/>
      <c r="AE125" s="998" t="str">
        <f>IF(COUNT($S123:$AD123,$AH123:$AP123,$AT123)=0,"",$L123*(AE123/($AE123+$AQ123+$AT123)))</f>
        <v/>
      </c>
      <c r="AF125" s="999"/>
      <c r="AG125" s="1000"/>
      <c r="AH125" s="989" t="str">
        <f>IF(COUNT($S123:$AD123,$AH123:$AP123,$AT123)=0,"",$L123*(AH123/($AE123+$AQ123+$AT123)))</f>
        <v/>
      </c>
      <c r="AI125" s="990"/>
      <c r="AJ125" s="991"/>
      <c r="AK125" s="989" t="str">
        <f>IF(COUNT($S123:$AD123,$AH123:$AP123,$AT123)=0,"",$L123*(AK123/($AE123+$AQ123+$AT123)))</f>
        <v/>
      </c>
      <c r="AL125" s="990"/>
      <c r="AM125" s="991"/>
      <c r="AN125" s="989" t="str">
        <f>IF(COUNT($S123:$AD123,$AH123:$AP123,$AT123)=0,"",$L123*(AN123/($AE123+$AQ123+$AT123)))</f>
        <v/>
      </c>
      <c r="AO125" s="990"/>
      <c r="AP125" s="991"/>
      <c r="AQ125" s="989" t="str">
        <f>IF(COUNT($S123:$AD123,$AH123:$AP123,$AT123)=0,"",$L123*(AQ123/($AE123+$AQ123+$AT123)))</f>
        <v/>
      </c>
      <c r="AR125" s="990"/>
      <c r="AS125" s="991"/>
      <c r="AT125" s="995" t="str">
        <f>IF(COUNT($S123:$AD123,$AH123:$AP123,$AT123)=0,"",$L123*(AT123/($AE123+$AQ123+$AT123)))</f>
        <v/>
      </c>
      <c r="AU125" s="996"/>
      <c r="AV125" s="997"/>
    </row>
    <row r="126" spans="1:48" s="14" customFormat="1" ht="12" customHeight="1">
      <c r="A126" s="789">
        <v>27</v>
      </c>
      <c r="B126" s="820"/>
      <c r="C126" s="821"/>
      <c r="D126" s="821"/>
      <c r="E126" s="821"/>
      <c r="F126" s="822"/>
      <c r="G126" s="826"/>
      <c r="H126" s="826"/>
      <c r="I126" s="826"/>
      <c r="J126" s="826"/>
      <c r="K126" s="826"/>
      <c r="L126" s="1004"/>
      <c r="M126" s="1004"/>
      <c r="N126" s="1004"/>
      <c r="O126" s="1005"/>
      <c r="P126" s="820"/>
      <c r="Q126" s="821"/>
      <c r="R126" s="822"/>
      <c r="S126" s="829"/>
      <c r="T126" s="830"/>
      <c r="U126" s="831"/>
      <c r="V126" s="829"/>
      <c r="W126" s="830"/>
      <c r="X126" s="831"/>
      <c r="Y126" s="829"/>
      <c r="Z126" s="830"/>
      <c r="AA126" s="831"/>
      <c r="AB126" s="829"/>
      <c r="AC126" s="830"/>
      <c r="AD126" s="831"/>
      <c r="AE126" s="898" t="str">
        <f>IF(COUNT($S126:$AD126,$AH126:$AP126,$AT126)=0,"",SUM(S126:AD126))</f>
        <v/>
      </c>
      <c r="AF126" s="899"/>
      <c r="AG126" s="900"/>
      <c r="AH126" s="829"/>
      <c r="AI126" s="830"/>
      <c r="AJ126" s="831"/>
      <c r="AK126" s="829"/>
      <c r="AL126" s="830"/>
      <c r="AM126" s="831"/>
      <c r="AN126" s="829"/>
      <c r="AO126" s="830"/>
      <c r="AP126" s="831"/>
      <c r="AQ126" s="901" t="str">
        <f>IF(COUNT($S126:$AD126,$AH126:$AP126,$AT126)=0,"",SUM(AH126:AP126))</f>
        <v/>
      </c>
      <c r="AR126" s="902"/>
      <c r="AS126" s="903"/>
      <c r="AT126" s="829"/>
      <c r="AU126" s="830"/>
      <c r="AV126" s="831"/>
    </row>
    <row r="127" spans="1:48" s="14" customFormat="1" ht="12" customHeight="1">
      <c r="A127" s="789"/>
      <c r="B127" s="793"/>
      <c r="C127" s="794"/>
      <c r="D127" s="794"/>
      <c r="E127" s="794"/>
      <c r="F127" s="795"/>
      <c r="G127" s="826"/>
      <c r="H127" s="826"/>
      <c r="I127" s="826"/>
      <c r="J127" s="826"/>
      <c r="K127" s="826"/>
      <c r="L127" s="1004"/>
      <c r="M127" s="1004"/>
      <c r="N127" s="1004"/>
      <c r="O127" s="1005"/>
      <c r="P127" s="793"/>
      <c r="Q127" s="794"/>
      <c r="R127" s="795"/>
      <c r="S127" s="983" t="str">
        <f>IF(COUNT($S126:$AD126,$AH126:$AP126,$AT126)=0,"",ROUND(S126/SUM($S126:$AD126,$AH126:$AP126,$AT126),3))</f>
        <v/>
      </c>
      <c r="T127" s="984"/>
      <c r="U127" s="985"/>
      <c r="V127" s="983" t="str">
        <f>IF(COUNT($S126:$AD126,$AH126:$AP126,$AT126)=0,"",ROUND(V126/SUM($S126:$AD126,$AH126:$AP126,$AT126),3))</f>
        <v/>
      </c>
      <c r="W127" s="984"/>
      <c r="X127" s="985"/>
      <c r="Y127" s="983" t="str">
        <f>IF(COUNT($S126:$AD126,$AH126:$AP126,$AT126)=0,"",ROUND(Y126/SUM($S126:$AD126,$AH126:$AP126,$AT126),3))</f>
        <v/>
      </c>
      <c r="Z127" s="984"/>
      <c r="AA127" s="985"/>
      <c r="AB127" s="983" t="str">
        <f>IF(COUNT($S126:$AD126,$AH126:$AP126,$AT126)=0,"",ROUND(AB126/SUM($S126:$AD126,$AH126:$AP126,$AT126),3))</f>
        <v/>
      </c>
      <c r="AC127" s="984"/>
      <c r="AD127" s="985"/>
      <c r="AE127" s="983" t="str">
        <f>IF(COUNT($S126:$AD126,$AH126:$AP126,$AT126)=0,"",ROUND(AE126/SUM($S126:$AD126,$AH126:$AP126,$AT126),3))</f>
        <v/>
      </c>
      <c r="AF127" s="984"/>
      <c r="AG127" s="985"/>
      <c r="AH127" s="986" t="str">
        <f>IF(COUNT($S126:$AD126,$AH126:$AP126,$AT126)=0,"",ROUND(AH126/SUM($S126:$AD126,$AH126:$AP126,$AT126),3))</f>
        <v/>
      </c>
      <c r="AI127" s="987"/>
      <c r="AJ127" s="988"/>
      <c r="AK127" s="986" t="str">
        <f>IF(COUNT($S126:$AD126,$AH126:$AP126,$AT126)=0,"",ROUND(AK126/SUM($S126:$AD126,$AH126:$AP126,$AT126),3))</f>
        <v/>
      </c>
      <c r="AL127" s="987"/>
      <c r="AM127" s="988"/>
      <c r="AN127" s="986" t="str">
        <f>IF(COUNT($S126:$AD126,$AH126:$AP126,$AT126)=0,"",ROUND(AN126/SUM($S126:$AD126,$AH126:$AP126,$AT126),3))</f>
        <v/>
      </c>
      <c r="AO127" s="987"/>
      <c r="AP127" s="988"/>
      <c r="AQ127" s="986" t="str">
        <f>IF(COUNT($S126:$AD126,$AH126:$AP126,$AT126)=0,"",ROUND(AQ126/SUM($S126:$AD126,$AH126:$AP126,$AT126),3))</f>
        <v/>
      </c>
      <c r="AR127" s="987"/>
      <c r="AS127" s="988"/>
      <c r="AT127" s="992" t="str">
        <f>IF(COUNT($S126:$AD126,$AH126:$AP126,$AT126)=0,"",ROUND(AT126/SUM($S126:$AD126,$AH126:$AP126,$AT126),3))</f>
        <v/>
      </c>
      <c r="AU127" s="993"/>
      <c r="AV127" s="994"/>
    </row>
    <row r="128" spans="1:48" s="14" customFormat="1" ht="12" customHeight="1">
      <c r="A128" s="789"/>
      <c r="B128" s="796"/>
      <c r="C128" s="797"/>
      <c r="D128" s="797"/>
      <c r="E128" s="797"/>
      <c r="F128" s="798"/>
      <c r="G128" s="826"/>
      <c r="H128" s="826"/>
      <c r="I128" s="826"/>
      <c r="J128" s="826"/>
      <c r="K128" s="826"/>
      <c r="L128" s="1004"/>
      <c r="M128" s="1004"/>
      <c r="N128" s="1004"/>
      <c r="O128" s="1005"/>
      <c r="P128" s="796"/>
      <c r="Q128" s="797"/>
      <c r="R128" s="798"/>
      <c r="S128" s="998" t="str">
        <f>IF(COUNT($S126:$AD126,$AH126:$AP126,$AT126)=0,"",$L126*(S126/($AE126+$AQ126+$AT126)))</f>
        <v/>
      </c>
      <c r="T128" s="999"/>
      <c r="U128" s="1000"/>
      <c r="V128" s="998" t="str">
        <f>IF(COUNT($S126:$AD126,$AH126:$AP126,$AT126)=0,"",$L126*(V126/($AE126+$AQ126+$AT126)))</f>
        <v/>
      </c>
      <c r="W128" s="999"/>
      <c r="X128" s="1000"/>
      <c r="Y128" s="998" t="str">
        <f>IF(COUNT($S126:$AD126,$AH126:$AP126,$AT126)=0,"",$L126*(Y126/($AE126+$AQ126+$AT126)))</f>
        <v/>
      </c>
      <c r="Z128" s="999"/>
      <c r="AA128" s="1000"/>
      <c r="AB128" s="998" t="str">
        <f>IF(COUNT($S126:$AD126,$AH126:$AP126,$AT126)=0,"",$L126*(AB126/($AE126+$AQ126+$AT126)))</f>
        <v/>
      </c>
      <c r="AC128" s="999"/>
      <c r="AD128" s="1000"/>
      <c r="AE128" s="998" t="str">
        <f>IF(COUNT($S126:$AD126,$AH126:$AP126,$AT126)=0,"",$L126*(AE126/($AE126+$AQ126+$AT126)))</f>
        <v/>
      </c>
      <c r="AF128" s="999"/>
      <c r="AG128" s="1000"/>
      <c r="AH128" s="989" t="str">
        <f>IF(COUNT($S126:$AD126,$AH126:$AP126,$AT126)=0,"",$L126*(AH126/($AE126+$AQ126+$AT126)))</f>
        <v/>
      </c>
      <c r="AI128" s="990"/>
      <c r="AJ128" s="991"/>
      <c r="AK128" s="989" t="str">
        <f>IF(COUNT($S126:$AD126,$AH126:$AP126,$AT126)=0,"",$L126*(AK126/($AE126+$AQ126+$AT126)))</f>
        <v/>
      </c>
      <c r="AL128" s="990"/>
      <c r="AM128" s="991"/>
      <c r="AN128" s="989" t="str">
        <f>IF(COUNT($S126:$AD126,$AH126:$AP126,$AT126)=0,"",$L126*(AN126/($AE126+$AQ126+$AT126)))</f>
        <v/>
      </c>
      <c r="AO128" s="990"/>
      <c r="AP128" s="991"/>
      <c r="AQ128" s="989" t="str">
        <f>IF(COUNT($S126:$AD126,$AH126:$AP126,$AT126)=0,"",$L126*(AQ126/($AE126+$AQ126+$AT126)))</f>
        <v/>
      </c>
      <c r="AR128" s="990"/>
      <c r="AS128" s="991"/>
      <c r="AT128" s="995" t="str">
        <f>IF(COUNT($S126:$AD126,$AH126:$AP126,$AT126)=0,"",$L126*(AT126/($AE126+$AQ126+$AT126)))</f>
        <v/>
      </c>
      <c r="AU128" s="996"/>
      <c r="AV128" s="997"/>
    </row>
    <row r="129" spans="1:49" s="14" customFormat="1" ht="12" customHeight="1">
      <c r="A129" s="789">
        <v>28</v>
      </c>
      <c r="B129" s="820"/>
      <c r="C129" s="821"/>
      <c r="D129" s="821"/>
      <c r="E129" s="821"/>
      <c r="F129" s="822"/>
      <c r="G129" s="826"/>
      <c r="H129" s="826"/>
      <c r="I129" s="826"/>
      <c r="J129" s="826"/>
      <c r="K129" s="826"/>
      <c r="L129" s="1004"/>
      <c r="M129" s="1004"/>
      <c r="N129" s="1004"/>
      <c r="O129" s="1005"/>
      <c r="P129" s="820"/>
      <c r="Q129" s="821"/>
      <c r="R129" s="822"/>
      <c r="S129" s="829"/>
      <c r="T129" s="830"/>
      <c r="U129" s="831"/>
      <c r="V129" s="829"/>
      <c r="W129" s="830"/>
      <c r="X129" s="831"/>
      <c r="Y129" s="829"/>
      <c r="Z129" s="830"/>
      <c r="AA129" s="831"/>
      <c r="AB129" s="829"/>
      <c r="AC129" s="830"/>
      <c r="AD129" s="831"/>
      <c r="AE129" s="898" t="str">
        <f>IF(COUNT($S129:$AD129,$AH129:$AP129,$AT129)=0,"",SUM(S129:AD129))</f>
        <v/>
      </c>
      <c r="AF129" s="899"/>
      <c r="AG129" s="900"/>
      <c r="AH129" s="829"/>
      <c r="AI129" s="830"/>
      <c r="AJ129" s="831"/>
      <c r="AK129" s="829"/>
      <c r="AL129" s="830"/>
      <c r="AM129" s="831"/>
      <c r="AN129" s="829"/>
      <c r="AO129" s="830"/>
      <c r="AP129" s="831"/>
      <c r="AQ129" s="901" t="str">
        <f>IF(COUNT($S129:$AD129,$AH129:$AP129,$AT129)=0,"",SUM(AH129:AP129))</f>
        <v/>
      </c>
      <c r="AR129" s="902"/>
      <c r="AS129" s="903"/>
      <c r="AT129" s="829"/>
      <c r="AU129" s="830"/>
      <c r="AV129" s="831"/>
    </row>
    <row r="130" spans="1:49" s="14" customFormat="1" ht="12" customHeight="1">
      <c r="A130" s="789"/>
      <c r="B130" s="793"/>
      <c r="C130" s="794"/>
      <c r="D130" s="794"/>
      <c r="E130" s="794"/>
      <c r="F130" s="795"/>
      <c r="G130" s="826"/>
      <c r="H130" s="826"/>
      <c r="I130" s="826"/>
      <c r="J130" s="826"/>
      <c r="K130" s="826"/>
      <c r="L130" s="1004"/>
      <c r="M130" s="1004"/>
      <c r="N130" s="1004"/>
      <c r="O130" s="1005"/>
      <c r="P130" s="793"/>
      <c r="Q130" s="794"/>
      <c r="R130" s="795"/>
      <c r="S130" s="983" t="str">
        <f>IF(COUNT($S129:$AD129,$AH129:$AP129,$AT129)=0,"",ROUND(S129/SUM($S129:$AD129,$AH129:$AP129,$AT129),3))</f>
        <v/>
      </c>
      <c r="T130" s="984"/>
      <c r="U130" s="985"/>
      <c r="V130" s="983" t="str">
        <f>IF(COUNT($S129:$AD129,$AH129:$AP129,$AT129)=0,"",ROUND(V129/SUM($S129:$AD129,$AH129:$AP129,$AT129),3))</f>
        <v/>
      </c>
      <c r="W130" s="984"/>
      <c r="X130" s="985"/>
      <c r="Y130" s="983" t="str">
        <f>IF(COUNT($S129:$AD129,$AH129:$AP129,$AT129)=0,"",ROUND(Y129/SUM($S129:$AD129,$AH129:$AP129,$AT129),3))</f>
        <v/>
      </c>
      <c r="Z130" s="984"/>
      <c r="AA130" s="985"/>
      <c r="AB130" s="983" t="str">
        <f>IF(COUNT($S129:$AD129,$AH129:$AP129,$AT129)=0,"",ROUND(AB129/SUM($S129:$AD129,$AH129:$AP129,$AT129),3))</f>
        <v/>
      </c>
      <c r="AC130" s="984"/>
      <c r="AD130" s="985"/>
      <c r="AE130" s="983" t="str">
        <f>IF(COUNT($S129:$AD129,$AH129:$AP129,$AT129)=0,"",ROUND(AE129/SUM($S129:$AD129,$AH129:$AP129,$AT129),3))</f>
        <v/>
      </c>
      <c r="AF130" s="984"/>
      <c r="AG130" s="985"/>
      <c r="AH130" s="986" t="str">
        <f>IF(COUNT($S129:$AD129,$AH129:$AP129,$AT129)=0,"",ROUND(AH129/SUM($S129:$AD129,$AH129:$AP129,$AT129),3))</f>
        <v/>
      </c>
      <c r="AI130" s="987"/>
      <c r="AJ130" s="988"/>
      <c r="AK130" s="986" t="str">
        <f>IF(COUNT($S129:$AD129,$AH129:$AP129,$AT129)=0,"",ROUND(AK129/SUM($S129:$AD129,$AH129:$AP129,$AT129),3))</f>
        <v/>
      </c>
      <c r="AL130" s="987"/>
      <c r="AM130" s="988"/>
      <c r="AN130" s="986" t="str">
        <f>IF(COUNT($S129:$AD129,$AH129:$AP129,$AT129)=0,"",ROUND(AN129/SUM($S129:$AD129,$AH129:$AP129,$AT129),3))</f>
        <v/>
      </c>
      <c r="AO130" s="987"/>
      <c r="AP130" s="988"/>
      <c r="AQ130" s="986" t="str">
        <f>IF(COUNT($S129:$AD129,$AH129:$AP129,$AT129)=0,"",ROUND(AQ129/SUM($S129:$AD129,$AH129:$AP129,$AT129),3))</f>
        <v/>
      </c>
      <c r="AR130" s="987"/>
      <c r="AS130" s="988"/>
      <c r="AT130" s="992" t="str">
        <f>IF(COUNT($S129:$AD129,$AH129:$AP129,$AT129)=0,"",ROUND(AT129/SUM($S129:$AD129,$AH129:$AP129,$AT129),3))</f>
        <v/>
      </c>
      <c r="AU130" s="993"/>
      <c r="AV130" s="994"/>
    </row>
    <row r="131" spans="1:49" s="14" customFormat="1" ht="12" customHeight="1">
      <c r="A131" s="789"/>
      <c r="B131" s="796"/>
      <c r="C131" s="797"/>
      <c r="D131" s="797"/>
      <c r="E131" s="797"/>
      <c r="F131" s="798"/>
      <c r="G131" s="826"/>
      <c r="H131" s="826"/>
      <c r="I131" s="826"/>
      <c r="J131" s="826"/>
      <c r="K131" s="826"/>
      <c r="L131" s="1004"/>
      <c r="M131" s="1004"/>
      <c r="N131" s="1004"/>
      <c r="O131" s="1005"/>
      <c r="P131" s="796"/>
      <c r="Q131" s="797"/>
      <c r="R131" s="798"/>
      <c r="S131" s="998" t="str">
        <f>IF(COUNT($S129:$AD129,$AH129:$AP129,$AT129)=0,"",$L129*(S129/($AE129+$AQ129+$AT129)))</f>
        <v/>
      </c>
      <c r="T131" s="999"/>
      <c r="U131" s="1000"/>
      <c r="V131" s="998" t="str">
        <f>IF(COUNT($S129:$AD129,$AH129:$AP129,$AT129)=0,"",$L129*(V129/($AE129+$AQ129+$AT129)))</f>
        <v/>
      </c>
      <c r="W131" s="999"/>
      <c r="X131" s="1000"/>
      <c r="Y131" s="998" t="str">
        <f>IF(COUNT($S129:$AD129,$AH129:$AP129,$AT129)=0,"",$L129*(Y129/($AE129+$AQ129+$AT129)))</f>
        <v/>
      </c>
      <c r="Z131" s="999"/>
      <c r="AA131" s="1000"/>
      <c r="AB131" s="998" t="str">
        <f>IF(COUNT($S129:$AD129,$AH129:$AP129,$AT129)=0,"",$L129*(AB129/($AE129+$AQ129+$AT129)))</f>
        <v/>
      </c>
      <c r="AC131" s="999"/>
      <c r="AD131" s="1000"/>
      <c r="AE131" s="998" t="str">
        <f>IF(COUNT($S129:$AD129,$AH129:$AP129,$AT129)=0,"",$L129*(AE129/($AE129+$AQ129+$AT129)))</f>
        <v/>
      </c>
      <c r="AF131" s="999"/>
      <c r="AG131" s="1000"/>
      <c r="AH131" s="989" t="str">
        <f>IF(COUNT($S129:$AD129,$AH129:$AP129,$AT129)=0,"",$L129*(AH129/($AE129+$AQ129+$AT129)))</f>
        <v/>
      </c>
      <c r="AI131" s="990"/>
      <c r="AJ131" s="991"/>
      <c r="AK131" s="989" t="str">
        <f>IF(COUNT($S129:$AD129,$AH129:$AP129,$AT129)=0,"",$L129*(AK129/($AE129+$AQ129+$AT129)))</f>
        <v/>
      </c>
      <c r="AL131" s="990"/>
      <c r="AM131" s="991"/>
      <c r="AN131" s="989" t="str">
        <f>IF(COUNT($S129:$AD129,$AH129:$AP129,$AT129)=0,"",$L129*(AN129/($AE129+$AQ129+$AT129)))</f>
        <v/>
      </c>
      <c r="AO131" s="990"/>
      <c r="AP131" s="991"/>
      <c r="AQ131" s="989" t="str">
        <f>IF(COUNT($S129:$AD129,$AH129:$AP129,$AT129)=0,"",$L129*(AQ129/($AE129+$AQ129+$AT129)))</f>
        <v/>
      </c>
      <c r="AR131" s="990"/>
      <c r="AS131" s="991"/>
      <c r="AT131" s="995" t="str">
        <f>IF(COUNT($S129:$AD129,$AH129:$AP129,$AT129)=0,"",$L129*(AT129/($AE129+$AQ129+$AT129)))</f>
        <v/>
      </c>
      <c r="AU131" s="996"/>
      <c r="AV131" s="997"/>
    </row>
    <row r="132" spans="1:49" s="14" customFormat="1" ht="12" customHeight="1">
      <c r="A132" s="789">
        <v>29</v>
      </c>
      <c r="B132" s="820"/>
      <c r="C132" s="821"/>
      <c r="D132" s="821"/>
      <c r="E132" s="821"/>
      <c r="F132" s="822"/>
      <c r="G132" s="826"/>
      <c r="H132" s="826"/>
      <c r="I132" s="826"/>
      <c r="J132" s="826"/>
      <c r="K132" s="826"/>
      <c r="L132" s="1004"/>
      <c r="M132" s="1004"/>
      <c r="N132" s="1004"/>
      <c r="O132" s="1005"/>
      <c r="P132" s="820"/>
      <c r="Q132" s="821"/>
      <c r="R132" s="822"/>
      <c r="S132" s="829"/>
      <c r="T132" s="830"/>
      <c r="U132" s="831"/>
      <c r="V132" s="829"/>
      <c r="W132" s="830"/>
      <c r="X132" s="831"/>
      <c r="Y132" s="829"/>
      <c r="Z132" s="830"/>
      <c r="AA132" s="831"/>
      <c r="AB132" s="829"/>
      <c r="AC132" s="830"/>
      <c r="AD132" s="831"/>
      <c r="AE132" s="898" t="str">
        <f>IF(COUNT($S132:$AD132,$AH132:$AP132,$AT132)=0,"",SUM(S132:AD132))</f>
        <v/>
      </c>
      <c r="AF132" s="899"/>
      <c r="AG132" s="900"/>
      <c r="AH132" s="829"/>
      <c r="AI132" s="830"/>
      <c r="AJ132" s="831"/>
      <c r="AK132" s="829"/>
      <c r="AL132" s="830"/>
      <c r="AM132" s="831"/>
      <c r="AN132" s="829"/>
      <c r="AO132" s="830"/>
      <c r="AP132" s="831"/>
      <c r="AQ132" s="901" t="str">
        <f>IF(COUNT($S132:$AD132,$AH132:$AP132,$AT132)=0,"",SUM(AH132:AP132))</f>
        <v/>
      </c>
      <c r="AR132" s="902"/>
      <c r="AS132" s="903"/>
      <c r="AT132" s="829"/>
      <c r="AU132" s="830"/>
      <c r="AV132" s="831"/>
    </row>
    <row r="133" spans="1:49" s="14" customFormat="1" ht="12" customHeight="1">
      <c r="A133" s="789"/>
      <c r="B133" s="793"/>
      <c r="C133" s="794"/>
      <c r="D133" s="794"/>
      <c r="E133" s="794"/>
      <c r="F133" s="795"/>
      <c r="G133" s="826"/>
      <c r="H133" s="826"/>
      <c r="I133" s="826"/>
      <c r="J133" s="826"/>
      <c r="K133" s="826"/>
      <c r="L133" s="1004"/>
      <c r="M133" s="1004"/>
      <c r="N133" s="1004"/>
      <c r="O133" s="1005"/>
      <c r="P133" s="793"/>
      <c r="Q133" s="794"/>
      <c r="R133" s="795"/>
      <c r="S133" s="983" t="str">
        <f>IF(COUNT($S132:$AD132,$AH132:$AP132,$AT132)=0,"",ROUND(S132/SUM($S132:$AD132,$AH132:$AP132,$AT132),3))</f>
        <v/>
      </c>
      <c r="T133" s="984"/>
      <c r="U133" s="985"/>
      <c r="V133" s="983" t="str">
        <f>IF(COUNT($S132:$AD132,$AH132:$AP132,$AT132)=0,"",ROUND(V132/SUM($S132:$AD132,$AH132:$AP132,$AT132),3))</f>
        <v/>
      </c>
      <c r="W133" s="984"/>
      <c r="X133" s="985"/>
      <c r="Y133" s="983" t="str">
        <f>IF(COUNT($S132:$AD132,$AH132:$AP132,$AT132)=0,"",ROUND(Y132/SUM($S132:$AD132,$AH132:$AP132,$AT132),3))</f>
        <v/>
      </c>
      <c r="Z133" s="984"/>
      <c r="AA133" s="985"/>
      <c r="AB133" s="983" t="str">
        <f>IF(COUNT($S132:$AD132,$AH132:$AP132,$AT132)=0,"",ROUND(AB132/SUM($S132:$AD132,$AH132:$AP132,$AT132),3))</f>
        <v/>
      </c>
      <c r="AC133" s="984"/>
      <c r="AD133" s="985"/>
      <c r="AE133" s="983" t="str">
        <f>IF(COUNT($S132:$AD132,$AH132:$AP132,$AT132)=0,"",ROUND(AE132/SUM($S132:$AD132,$AH132:$AP132,$AT132),3))</f>
        <v/>
      </c>
      <c r="AF133" s="984"/>
      <c r="AG133" s="985"/>
      <c r="AH133" s="986" t="str">
        <f>IF(COUNT($S132:$AD132,$AH132:$AP132,$AT132)=0,"",ROUND(AH132/SUM($S132:$AD132,$AH132:$AP132,$AT132),3))</f>
        <v/>
      </c>
      <c r="AI133" s="987"/>
      <c r="AJ133" s="988"/>
      <c r="AK133" s="986" t="str">
        <f>IF(COUNT($S132:$AD132,$AH132:$AP132,$AT132)=0,"",ROUND(AK132/SUM($S132:$AD132,$AH132:$AP132,$AT132),3))</f>
        <v/>
      </c>
      <c r="AL133" s="987"/>
      <c r="AM133" s="988"/>
      <c r="AN133" s="986" t="str">
        <f>IF(COUNT($S132:$AD132,$AH132:$AP132,$AT132)=0,"",ROUND(AN132/SUM($S132:$AD132,$AH132:$AP132,$AT132),3))</f>
        <v/>
      </c>
      <c r="AO133" s="987"/>
      <c r="AP133" s="988"/>
      <c r="AQ133" s="986" t="str">
        <f>IF(COUNT($S132:$AD132,$AH132:$AP132,$AT132)=0,"",ROUND(AQ132/SUM($S132:$AD132,$AH132:$AP132,$AT132),3))</f>
        <v/>
      </c>
      <c r="AR133" s="987"/>
      <c r="AS133" s="988"/>
      <c r="AT133" s="992" t="str">
        <f>IF(COUNT($S132:$AD132,$AH132:$AP132,$AT132)=0,"",ROUND(AT132/SUM($S132:$AD132,$AH132:$AP132,$AT132),3))</f>
        <v/>
      </c>
      <c r="AU133" s="993"/>
      <c r="AV133" s="994"/>
    </row>
    <row r="134" spans="1:49" s="14" customFormat="1" ht="12" customHeight="1">
      <c r="A134" s="789"/>
      <c r="B134" s="796"/>
      <c r="C134" s="797"/>
      <c r="D134" s="797"/>
      <c r="E134" s="797"/>
      <c r="F134" s="798"/>
      <c r="G134" s="826"/>
      <c r="H134" s="826"/>
      <c r="I134" s="826"/>
      <c r="J134" s="826"/>
      <c r="K134" s="826"/>
      <c r="L134" s="1004"/>
      <c r="M134" s="1004"/>
      <c r="N134" s="1004"/>
      <c r="O134" s="1005"/>
      <c r="P134" s="796"/>
      <c r="Q134" s="797"/>
      <c r="R134" s="798"/>
      <c r="S134" s="998" t="str">
        <f>IF(COUNT($S132:$AD132,$AH132:$AP132,$AT132)=0,"",$L132*(S132/($AE132+$AQ132+$AT132)))</f>
        <v/>
      </c>
      <c r="T134" s="999"/>
      <c r="U134" s="1000"/>
      <c r="V134" s="998" t="str">
        <f>IF(COUNT($S132:$AD132,$AH132:$AP132,$AT132)=0,"",$L132*(V132/($AE132+$AQ132+$AT132)))</f>
        <v/>
      </c>
      <c r="W134" s="999"/>
      <c r="X134" s="1000"/>
      <c r="Y134" s="998" t="str">
        <f>IF(COUNT($S132:$AD132,$AH132:$AP132,$AT132)=0,"",$L132*(Y132/($AE132+$AQ132+$AT132)))</f>
        <v/>
      </c>
      <c r="Z134" s="999"/>
      <c r="AA134" s="1000"/>
      <c r="AB134" s="998" t="str">
        <f>IF(COUNT($S132:$AD132,$AH132:$AP132,$AT132)=0,"",$L132*(AB132/($AE132+$AQ132+$AT132)))</f>
        <v/>
      </c>
      <c r="AC134" s="999"/>
      <c r="AD134" s="1000"/>
      <c r="AE134" s="998" t="str">
        <f>IF(COUNT($S132:$AD132,$AH132:$AP132,$AT132)=0,"",$L132*(AE132/($AE132+$AQ132+$AT132)))</f>
        <v/>
      </c>
      <c r="AF134" s="999"/>
      <c r="AG134" s="1000"/>
      <c r="AH134" s="989" t="str">
        <f>IF(COUNT($S132:$AD132,$AH132:$AP132,$AT132)=0,"",$L132*(AH132/($AE132+$AQ132+$AT132)))</f>
        <v/>
      </c>
      <c r="AI134" s="990"/>
      <c r="AJ134" s="991"/>
      <c r="AK134" s="989" t="str">
        <f>IF(COUNT($S132:$AD132,$AH132:$AP132,$AT132)=0,"",$L132*(AK132/($AE132+$AQ132+$AT132)))</f>
        <v/>
      </c>
      <c r="AL134" s="990"/>
      <c r="AM134" s="991"/>
      <c r="AN134" s="989" t="str">
        <f>IF(COUNT($S132:$AD132,$AH132:$AP132,$AT132)=0,"",$L132*(AN132/($AE132+$AQ132+$AT132)))</f>
        <v/>
      </c>
      <c r="AO134" s="990"/>
      <c r="AP134" s="991"/>
      <c r="AQ134" s="989" t="str">
        <f>IF(COUNT($S132:$AD132,$AH132:$AP132,$AT132)=0,"",$L132*(AQ132/($AE132+$AQ132+$AT132)))</f>
        <v/>
      </c>
      <c r="AR134" s="990"/>
      <c r="AS134" s="991"/>
      <c r="AT134" s="995" t="str">
        <f>IF(COUNT($S132:$AD132,$AH132:$AP132,$AT132)=0,"",$L132*(AT132/($AE132+$AQ132+$AT132)))</f>
        <v/>
      </c>
      <c r="AU134" s="996"/>
      <c r="AV134" s="997"/>
    </row>
    <row r="135" spans="1:49" s="14" customFormat="1" ht="12" customHeight="1">
      <c r="A135" s="789">
        <v>30</v>
      </c>
      <c r="B135" s="820"/>
      <c r="C135" s="821"/>
      <c r="D135" s="821"/>
      <c r="E135" s="821"/>
      <c r="F135" s="822"/>
      <c r="G135" s="826"/>
      <c r="H135" s="826"/>
      <c r="I135" s="826"/>
      <c r="J135" s="826"/>
      <c r="K135" s="826"/>
      <c r="L135" s="1004"/>
      <c r="M135" s="1004"/>
      <c r="N135" s="1004"/>
      <c r="O135" s="1005"/>
      <c r="P135" s="820"/>
      <c r="Q135" s="821"/>
      <c r="R135" s="822"/>
      <c r="S135" s="829"/>
      <c r="T135" s="830"/>
      <c r="U135" s="831"/>
      <c r="V135" s="829"/>
      <c r="W135" s="830"/>
      <c r="X135" s="831"/>
      <c r="Y135" s="829"/>
      <c r="Z135" s="830"/>
      <c r="AA135" s="831"/>
      <c r="AB135" s="829"/>
      <c r="AC135" s="830"/>
      <c r="AD135" s="831"/>
      <c r="AE135" s="898" t="str">
        <f>IF(COUNT($S135:$AD135,$AH135:$AP135,$AT135)=0,"",SUM(S135:AD135))</f>
        <v/>
      </c>
      <c r="AF135" s="899"/>
      <c r="AG135" s="900"/>
      <c r="AH135" s="829"/>
      <c r="AI135" s="830"/>
      <c r="AJ135" s="831"/>
      <c r="AK135" s="829"/>
      <c r="AL135" s="830"/>
      <c r="AM135" s="831"/>
      <c r="AN135" s="829"/>
      <c r="AO135" s="830"/>
      <c r="AP135" s="831"/>
      <c r="AQ135" s="901" t="str">
        <f>IF(COUNT($S135:$AD135,$AH135:$AP135,$AT135)=0,"",SUM(AH135:AP135))</f>
        <v/>
      </c>
      <c r="AR135" s="902"/>
      <c r="AS135" s="903"/>
      <c r="AT135" s="829"/>
      <c r="AU135" s="830"/>
      <c r="AV135" s="831"/>
    </row>
    <row r="136" spans="1:49" s="14" customFormat="1" ht="12" customHeight="1">
      <c r="A136" s="789"/>
      <c r="B136" s="793"/>
      <c r="C136" s="794"/>
      <c r="D136" s="794"/>
      <c r="E136" s="794"/>
      <c r="F136" s="795"/>
      <c r="G136" s="826"/>
      <c r="H136" s="826"/>
      <c r="I136" s="826"/>
      <c r="J136" s="826"/>
      <c r="K136" s="826"/>
      <c r="L136" s="1004"/>
      <c r="M136" s="1004"/>
      <c r="N136" s="1004"/>
      <c r="O136" s="1005"/>
      <c r="P136" s="793"/>
      <c r="Q136" s="794"/>
      <c r="R136" s="795"/>
      <c r="S136" s="983" t="str">
        <f>IF(COUNT($S135:$AD135,$AH135:$AP135,$AT135)=0,"",ROUND(S135/SUM($S135:$AD135,$AH135:$AP135,$AT135),3))</f>
        <v/>
      </c>
      <c r="T136" s="984"/>
      <c r="U136" s="985"/>
      <c r="V136" s="983" t="str">
        <f>IF(COUNT($S135:$AD135,$AH135:$AP135,$AT135)=0,"",ROUND(V135/SUM($S135:$AD135,$AH135:$AP135,$AT135),3))</f>
        <v/>
      </c>
      <c r="W136" s="984"/>
      <c r="X136" s="985"/>
      <c r="Y136" s="983" t="str">
        <f>IF(COUNT($S135:$AD135,$AH135:$AP135,$AT135)=0,"",ROUND(Y135/SUM($S135:$AD135,$AH135:$AP135,$AT135),3))</f>
        <v/>
      </c>
      <c r="Z136" s="984"/>
      <c r="AA136" s="985"/>
      <c r="AB136" s="983" t="str">
        <f>IF(COUNT($S135:$AD135,$AH135:$AP135,$AT135)=0,"",ROUND(AB135/SUM($S135:$AD135,$AH135:$AP135,$AT135),3))</f>
        <v/>
      </c>
      <c r="AC136" s="984"/>
      <c r="AD136" s="985"/>
      <c r="AE136" s="983" t="str">
        <f>IF(COUNT($S135:$AD135,$AH135:$AP135,$AT135)=0,"",ROUND(AE135/SUM($S135:$AD135,$AH135:$AP135,$AT135),3))</f>
        <v/>
      </c>
      <c r="AF136" s="984"/>
      <c r="AG136" s="985"/>
      <c r="AH136" s="986" t="str">
        <f>IF(COUNT($S135:$AD135,$AH135:$AP135,$AT135)=0,"",ROUND(AH135/SUM($S135:$AD135,$AH135:$AP135,$AT135),3))</f>
        <v/>
      </c>
      <c r="AI136" s="987"/>
      <c r="AJ136" s="988"/>
      <c r="AK136" s="986" t="str">
        <f>IF(COUNT($S135:$AD135,$AH135:$AP135,$AT135)=0,"",ROUND(AK135/SUM($S135:$AD135,$AH135:$AP135,$AT135),3))</f>
        <v/>
      </c>
      <c r="AL136" s="987"/>
      <c r="AM136" s="988"/>
      <c r="AN136" s="986" t="str">
        <f>IF(COUNT($S135:$AD135,$AH135:$AP135,$AT135)=0,"",ROUND(AN135/SUM($S135:$AD135,$AH135:$AP135,$AT135),3))</f>
        <v/>
      </c>
      <c r="AO136" s="987"/>
      <c r="AP136" s="988"/>
      <c r="AQ136" s="986" t="str">
        <f>IF(COUNT($S135:$AD135,$AH135:$AP135,$AT135)=0,"",ROUND(AQ135/SUM($S135:$AD135,$AH135:$AP135,$AT135),3))</f>
        <v/>
      </c>
      <c r="AR136" s="987"/>
      <c r="AS136" s="988"/>
      <c r="AT136" s="992" t="str">
        <f>IF(COUNT($S135:$AD135,$AH135:$AP135,$AT135)=0,"",ROUND(AT135/SUM($S135:$AD135,$AH135:$AP135,$AT135),3))</f>
        <v/>
      </c>
      <c r="AU136" s="993"/>
      <c r="AV136" s="994"/>
    </row>
    <row r="137" spans="1:49" s="14" customFormat="1" ht="12" customHeight="1">
      <c r="A137" s="789"/>
      <c r="B137" s="796"/>
      <c r="C137" s="797"/>
      <c r="D137" s="797"/>
      <c r="E137" s="797"/>
      <c r="F137" s="798"/>
      <c r="G137" s="826"/>
      <c r="H137" s="826"/>
      <c r="I137" s="826"/>
      <c r="J137" s="826"/>
      <c r="K137" s="826"/>
      <c r="L137" s="1004"/>
      <c r="M137" s="1004"/>
      <c r="N137" s="1004"/>
      <c r="O137" s="1005"/>
      <c r="P137" s="796"/>
      <c r="Q137" s="797"/>
      <c r="R137" s="798"/>
      <c r="S137" s="998" t="str">
        <f>IF(COUNT($S135:$AD135,$AH135:$AP135,$AT135)=0,"",$L135*(S135/($AE135+$AQ135+$AT135)))</f>
        <v/>
      </c>
      <c r="T137" s="999"/>
      <c r="U137" s="1000"/>
      <c r="V137" s="998" t="str">
        <f>IF(COUNT($S135:$AD135,$AH135:$AP135,$AT135)=0,"",$L135*(V135/($AE135+$AQ135+$AT135)))</f>
        <v/>
      </c>
      <c r="W137" s="999"/>
      <c r="X137" s="1000"/>
      <c r="Y137" s="998" t="str">
        <f>IF(COUNT($S135:$AD135,$AH135:$AP135,$AT135)=0,"",$L135*(Y135/($AE135+$AQ135+$AT135)))</f>
        <v/>
      </c>
      <c r="Z137" s="999"/>
      <c r="AA137" s="1000"/>
      <c r="AB137" s="998" t="str">
        <f>IF(COUNT($S135:$AD135,$AH135:$AP135,$AT135)=0,"",$L135*(AB135/($AE135+$AQ135+$AT135)))</f>
        <v/>
      </c>
      <c r="AC137" s="999"/>
      <c r="AD137" s="1000"/>
      <c r="AE137" s="998" t="str">
        <f>IF(COUNT($S135:$AD135,$AH135:$AP135,$AT135)=0,"",$L135*(AE135/($AE135+$AQ135+$AT135)))</f>
        <v/>
      </c>
      <c r="AF137" s="999"/>
      <c r="AG137" s="1000"/>
      <c r="AH137" s="989" t="str">
        <f>IF(COUNT($S135:$AD135,$AH135:$AP135,$AT135)=0,"",$L135*(AH135/($AE135+$AQ135+$AT135)))</f>
        <v/>
      </c>
      <c r="AI137" s="990"/>
      <c r="AJ137" s="991"/>
      <c r="AK137" s="989" t="str">
        <f>IF(COUNT($S135:$AD135,$AH135:$AP135,$AT135)=0,"",$L135*(AK135/($AE135+$AQ135+$AT135)))</f>
        <v/>
      </c>
      <c r="AL137" s="990"/>
      <c r="AM137" s="991"/>
      <c r="AN137" s="989" t="str">
        <f>IF(COUNT($S135:$AD135,$AH135:$AP135,$AT135)=0,"",$L135*(AN135/($AE135+$AQ135+$AT135)))</f>
        <v/>
      </c>
      <c r="AO137" s="990"/>
      <c r="AP137" s="991"/>
      <c r="AQ137" s="989" t="str">
        <f>IF(COUNT($S135:$AD135,$AH135:$AP135,$AT135)=0,"",$L135*(AQ135/($AE135+$AQ135+$AT135)))</f>
        <v/>
      </c>
      <c r="AR137" s="990"/>
      <c r="AS137" s="991"/>
      <c r="AT137" s="995" t="str">
        <f>IF(COUNT($S135:$AD135,$AH135:$AP135,$AT135)=0,"",$L135*(AT135/($AE135+$AQ135+$AT135)))</f>
        <v/>
      </c>
      <c r="AU137" s="996"/>
      <c r="AV137" s="997"/>
    </row>
    <row r="138" spans="1:49" s="14" customFormat="1" ht="12" customHeight="1">
      <c r="A138" s="13"/>
      <c r="B138" s="893" t="s">
        <v>183</v>
      </c>
      <c r="C138" s="894"/>
      <c r="D138" s="894"/>
      <c r="E138" s="894"/>
      <c r="F138" s="894"/>
      <c r="G138" s="894"/>
      <c r="H138" s="894"/>
      <c r="I138" s="894"/>
      <c r="J138" s="894"/>
      <c r="K138" s="894"/>
      <c r="L138" s="895" t="str">
        <f>IF(COUNT(L108:O137)=0,"",SUM(L108:O137))</f>
        <v/>
      </c>
      <c r="M138" s="896"/>
      <c r="N138" s="896"/>
      <c r="O138" s="897"/>
      <c r="P138" s="789"/>
      <c r="Q138" s="789"/>
      <c r="R138" s="789"/>
      <c r="S138" s="998" t="str">
        <f>IF(COUNT(S108,S111,S114,S117,S120,S123,S126,S129,S132,S135)=0,"",SUM(S110,S113,S116,S119,S122,S125,S128,S131,S134,S137))</f>
        <v/>
      </c>
      <c r="T138" s="999"/>
      <c r="U138" s="1000"/>
      <c r="V138" s="998" t="str">
        <f>IF(COUNT(V108,V111,V114,V117,V120,V123,V126,V129,V132,V135)=0,"",SUM(V110,V113,V116,V119,V122,V125,V128,V131,V134,V137))</f>
        <v/>
      </c>
      <c r="W138" s="999"/>
      <c r="X138" s="1000"/>
      <c r="Y138" s="998" t="str">
        <f>IF(COUNT(Y108,Y111,Y114,Y117,Y120,Y123,Y126,Y129,Y132,Y135)=0,"",SUM(Y110,Y113,Y116,Y119,Y122,Y125,Y128,Y131,Y134,Y137))</f>
        <v/>
      </c>
      <c r="Z138" s="999"/>
      <c r="AA138" s="1000"/>
      <c r="AB138" s="998" t="str">
        <f>IF(COUNT(AB108,AB111,AB114,AB117,AB120,AB123,AB126,AB129,AB132,AB135)=0,"",SUM(AB110,AB113,AB116,AB119,AB122,AB125,AB128,AB131,AB134,AB137))</f>
        <v/>
      </c>
      <c r="AC138" s="999"/>
      <c r="AD138" s="1000"/>
      <c r="AE138" s="998" t="str">
        <f>IF(COUNT(AE108,AE111,AE114,AE117,AE120,AE123,AE126,AE129,AE132,AE135)=0,"",SUM(AE110,AE113,AE116,AE119,AE122,AE125,AE128,AE131,AE134,AE137))</f>
        <v/>
      </c>
      <c r="AF138" s="999"/>
      <c r="AG138" s="1000"/>
      <c r="AH138" s="989" t="str">
        <f>IF(COUNT(AH108,AH111,AH114,AH117,AH120,AH123,AH126,AH129,AH132,AH135)=0,"",SUM(AH110,AH113,AH116,AH119,AH122,AH125,AH128,AH131,AH134,AH137))</f>
        <v/>
      </c>
      <c r="AI138" s="990"/>
      <c r="AJ138" s="991"/>
      <c r="AK138" s="989" t="str">
        <f>IF(COUNT(AK108,AK111,AK114,AK117,AK120,AK123,AK126,AK129,AK132,AK135)=0,"",SUM(AK110,AK113,AK116,AK119,AK122,AK125,AK128,AK131,AK134,AK137))</f>
        <v/>
      </c>
      <c r="AL138" s="990"/>
      <c r="AM138" s="991"/>
      <c r="AN138" s="989" t="str">
        <f>IF(COUNT(AN108,AN111,AN114,AN117,AN120,AN123,AN126,AN129,AN132,AN135)=0,"",SUM(AN110,AN113,AN116,AN119,AN122,AN125,AN128,AN131,AN134,AN137))</f>
        <v/>
      </c>
      <c r="AO138" s="990"/>
      <c r="AP138" s="991"/>
      <c r="AQ138" s="989" t="str">
        <f>IF(COUNT(AQ108,AQ111,AQ114,AQ117,AQ120,AQ123,AQ126,AQ129,AQ132,AQ135)=0,"",SUM(AQ110,AQ113,AQ116,AQ119,AQ122,AQ125,AQ128,AQ131,AQ134,AQ137))</f>
        <v/>
      </c>
      <c r="AR138" s="990"/>
      <c r="AS138" s="991"/>
      <c r="AT138" s="995" t="str">
        <f>IF(COUNT(AT108,AT111,AT114,AT117,AT120,AT123,AT126,AT129,AT132,AT135)=0,"",SUM(AT110,AT113,AT116,AT119,AT122,AT125,AT128,AT131,AT134,AT137))</f>
        <v/>
      </c>
      <c r="AU138" s="996"/>
      <c r="AV138" s="997"/>
      <c r="AW138" s="15"/>
    </row>
    <row r="139" spans="1:49" s="14" customFormat="1" ht="12" customHeight="1">
      <c r="A139" s="16"/>
      <c r="B139" s="16"/>
      <c r="C139" s="16"/>
      <c r="D139" s="16"/>
      <c r="E139" s="16"/>
      <c r="F139" s="16"/>
    </row>
    <row r="140" spans="1:49" s="14" customFormat="1" ht="12" customHeight="1">
      <c r="A140" s="16"/>
      <c r="B140" s="16"/>
      <c r="C140" s="16"/>
      <c r="D140" s="16"/>
      <c r="E140" s="16"/>
      <c r="F140" s="16"/>
    </row>
    <row r="141" spans="1:49" s="14" customFormat="1" ht="12" customHeight="1">
      <c r="A141" s="16"/>
      <c r="B141" s="16"/>
      <c r="C141" s="16"/>
      <c r="D141" s="16"/>
      <c r="E141" s="16"/>
      <c r="F141" s="16"/>
    </row>
    <row r="142" spans="1:49" s="14" customFormat="1" ht="16.5" customHeight="1">
      <c r="A142" s="16"/>
      <c r="B142" s="16"/>
      <c r="C142" s="16"/>
      <c r="D142" s="16"/>
      <c r="E142" s="16"/>
      <c r="F142" s="16"/>
    </row>
    <row r="143" spans="1:49" s="14" customFormat="1" ht="16.5" customHeight="1">
      <c r="A143" s="16"/>
      <c r="B143" s="16"/>
      <c r="C143" s="16"/>
      <c r="D143" s="16"/>
      <c r="E143" s="16"/>
      <c r="F143" s="16"/>
    </row>
    <row r="144" spans="1:49" s="14" customFormat="1" ht="16.5" customHeight="1">
      <c r="A144" s="16"/>
      <c r="B144" s="16"/>
      <c r="C144" s="16"/>
      <c r="D144" s="16"/>
      <c r="E144" s="16"/>
      <c r="F144" s="16"/>
    </row>
    <row r="145" spans="1:6" s="14" customFormat="1" ht="16.5" customHeight="1">
      <c r="A145" s="16"/>
      <c r="B145" s="16"/>
      <c r="C145" s="16"/>
      <c r="D145" s="16"/>
      <c r="E145" s="16"/>
      <c r="F145" s="16"/>
    </row>
    <row r="146" spans="1:6" s="14" customFormat="1" ht="16.5" customHeight="1">
      <c r="A146" s="16"/>
      <c r="B146" s="16"/>
      <c r="C146" s="16"/>
      <c r="D146" s="16"/>
      <c r="E146" s="16"/>
      <c r="F146" s="16"/>
    </row>
    <row r="147" spans="1:6" s="14" customFormat="1" ht="16.5" customHeight="1">
      <c r="A147" s="16"/>
      <c r="B147" s="16"/>
      <c r="C147" s="16"/>
      <c r="D147" s="16"/>
      <c r="E147" s="16"/>
      <c r="F147" s="16"/>
    </row>
    <row r="148" spans="1:6" s="14" customFormat="1" ht="16.5" customHeight="1">
      <c r="A148" s="16"/>
      <c r="B148" s="16"/>
      <c r="C148" s="16"/>
      <c r="D148" s="16"/>
      <c r="E148" s="16"/>
      <c r="F148" s="16"/>
    </row>
    <row r="149" spans="1:6" s="14" customFormat="1" ht="16.5" customHeight="1">
      <c r="A149" s="16"/>
      <c r="B149" s="16"/>
      <c r="C149" s="16"/>
      <c r="D149" s="16"/>
      <c r="E149" s="16"/>
      <c r="F149" s="16"/>
    </row>
    <row r="150" spans="1:6" s="14" customFormat="1" ht="16.5" customHeight="1">
      <c r="A150" s="16"/>
      <c r="B150" s="16"/>
      <c r="C150" s="16"/>
      <c r="D150" s="16"/>
      <c r="E150" s="16"/>
      <c r="F150" s="16"/>
    </row>
    <row r="151" spans="1:6" s="14" customFormat="1" ht="16.5" customHeight="1">
      <c r="A151" s="16"/>
      <c r="B151" s="16"/>
      <c r="C151" s="16"/>
      <c r="D151" s="16"/>
      <c r="E151" s="16"/>
      <c r="F151" s="16"/>
    </row>
    <row r="152" spans="1:6" s="14" customFormat="1" ht="16.5" customHeight="1">
      <c r="A152" s="16"/>
      <c r="B152" s="16"/>
      <c r="C152" s="16"/>
      <c r="D152" s="16"/>
      <c r="E152" s="16"/>
      <c r="F152" s="16"/>
    </row>
    <row r="153" spans="1:6" s="14" customFormat="1" ht="16.5" customHeight="1">
      <c r="A153" s="16"/>
      <c r="B153" s="16"/>
      <c r="C153" s="16"/>
      <c r="D153" s="16"/>
      <c r="E153" s="16"/>
      <c r="F153" s="16"/>
    </row>
    <row r="154" spans="1:6" s="14" customFormat="1" ht="16.5" customHeight="1">
      <c r="A154" s="16"/>
      <c r="B154" s="16"/>
      <c r="C154" s="16"/>
      <c r="D154" s="16"/>
      <c r="E154" s="16"/>
      <c r="F154" s="16"/>
    </row>
    <row r="155" spans="1:6" s="14" customFormat="1" ht="16.5" customHeight="1">
      <c r="A155" s="16"/>
      <c r="B155" s="16"/>
      <c r="C155" s="16"/>
      <c r="D155" s="16"/>
      <c r="E155" s="16"/>
      <c r="F155" s="16"/>
    </row>
    <row r="156" spans="1:6" s="14" customFormat="1" ht="16.5" customHeight="1">
      <c r="A156" s="16"/>
      <c r="B156" s="16"/>
      <c r="C156" s="16"/>
      <c r="D156" s="16"/>
      <c r="E156" s="16"/>
      <c r="F156" s="16"/>
    </row>
    <row r="157" spans="1:6" s="14" customFormat="1" ht="16.5" customHeight="1">
      <c r="A157" s="16"/>
      <c r="B157" s="16"/>
      <c r="C157" s="16"/>
      <c r="D157" s="16"/>
      <c r="E157" s="16"/>
      <c r="F157" s="16"/>
    </row>
    <row r="158" spans="1:6" s="14" customFormat="1" ht="16.5" customHeight="1">
      <c r="A158" s="16"/>
      <c r="B158" s="16"/>
      <c r="C158" s="16"/>
      <c r="D158" s="16"/>
      <c r="E158" s="16"/>
      <c r="F158" s="16"/>
    </row>
    <row r="159" spans="1:6" s="14" customFormat="1" ht="16.5" customHeight="1">
      <c r="A159" s="16"/>
      <c r="B159" s="16"/>
      <c r="C159" s="16"/>
      <c r="D159" s="16"/>
      <c r="E159" s="16"/>
      <c r="F159" s="16"/>
    </row>
    <row r="160" spans="1:6" s="14" customFormat="1" ht="16.5" customHeight="1">
      <c r="A160" s="16"/>
      <c r="B160" s="16"/>
      <c r="C160" s="16"/>
      <c r="D160" s="16"/>
      <c r="E160" s="16"/>
      <c r="F160" s="16"/>
    </row>
    <row r="161" spans="1:6" s="14" customFormat="1" ht="16.5" customHeight="1">
      <c r="A161" s="16"/>
      <c r="B161" s="16"/>
      <c r="C161" s="16"/>
      <c r="D161" s="16"/>
      <c r="E161" s="16"/>
      <c r="F161" s="16"/>
    </row>
    <row r="162" spans="1:6" s="14" customFormat="1" ht="16.5" customHeight="1">
      <c r="A162" s="16"/>
      <c r="B162" s="16"/>
      <c r="C162" s="16"/>
      <c r="D162" s="16"/>
      <c r="E162" s="16"/>
      <c r="F162" s="16"/>
    </row>
    <row r="163" spans="1:6" s="14" customFormat="1" ht="16.5" customHeight="1">
      <c r="A163" s="16"/>
      <c r="B163" s="16"/>
      <c r="C163" s="16"/>
      <c r="D163" s="16"/>
      <c r="E163" s="16"/>
      <c r="F163" s="16"/>
    </row>
    <row r="164" spans="1:6" s="14" customFormat="1" ht="16.5" customHeight="1">
      <c r="A164" s="16"/>
      <c r="B164" s="16"/>
      <c r="C164" s="16"/>
      <c r="D164" s="16"/>
      <c r="E164" s="16"/>
      <c r="F164" s="16"/>
    </row>
    <row r="165" spans="1:6" s="14" customFormat="1" ht="16.5" customHeight="1">
      <c r="A165" s="16"/>
      <c r="B165" s="16"/>
      <c r="C165" s="16"/>
      <c r="D165" s="16"/>
      <c r="E165" s="16"/>
      <c r="F165" s="16"/>
    </row>
    <row r="166" spans="1:6" s="14" customFormat="1" ht="16.5" customHeight="1">
      <c r="A166" s="16"/>
      <c r="B166" s="16"/>
      <c r="C166" s="16"/>
      <c r="D166" s="16"/>
      <c r="E166" s="16"/>
      <c r="F166" s="16"/>
    </row>
    <row r="167" spans="1:6" s="14" customFormat="1" ht="16.5" customHeight="1">
      <c r="A167" s="16"/>
      <c r="B167" s="16"/>
      <c r="C167" s="16"/>
      <c r="D167" s="16"/>
      <c r="E167" s="16"/>
      <c r="F167" s="16"/>
    </row>
    <row r="168" spans="1:6" s="14" customFormat="1" ht="16.5" customHeight="1">
      <c r="A168" s="16"/>
      <c r="B168" s="16"/>
      <c r="C168" s="16"/>
      <c r="D168" s="16"/>
      <c r="E168" s="16"/>
      <c r="F168" s="16"/>
    </row>
    <row r="169" spans="1:6" s="14" customFormat="1" ht="16.5" customHeight="1">
      <c r="A169" s="16"/>
      <c r="B169" s="16"/>
      <c r="C169" s="16"/>
      <c r="D169" s="16"/>
      <c r="E169" s="16"/>
      <c r="F169" s="16"/>
    </row>
    <row r="170" spans="1:6" s="14" customFormat="1" ht="16.5" customHeight="1">
      <c r="A170" s="16"/>
      <c r="B170" s="16"/>
      <c r="C170" s="16"/>
      <c r="D170" s="16"/>
      <c r="E170" s="16"/>
      <c r="F170" s="16"/>
    </row>
    <row r="171" spans="1:6" s="14" customFormat="1" ht="16.5" customHeight="1">
      <c r="A171" s="16"/>
      <c r="B171" s="16"/>
      <c r="C171" s="16"/>
      <c r="D171" s="16"/>
      <c r="E171" s="16"/>
      <c r="F171" s="16"/>
    </row>
    <row r="172" spans="1:6" s="14" customFormat="1" ht="16.5" customHeight="1">
      <c r="A172" s="16"/>
      <c r="B172" s="16"/>
      <c r="C172" s="16"/>
      <c r="D172" s="16"/>
      <c r="E172" s="16"/>
      <c r="F172" s="16"/>
    </row>
    <row r="173" spans="1:6" s="14" customFormat="1" ht="16.5" customHeight="1">
      <c r="A173" s="16"/>
      <c r="B173" s="16"/>
      <c r="C173" s="16"/>
      <c r="D173" s="16"/>
      <c r="E173" s="16"/>
      <c r="F173" s="16"/>
    </row>
    <row r="174" spans="1:6" s="14" customFormat="1" ht="16.5" customHeight="1">
      <c r="A174" s="16"/>
      <c r="B174" s="16"/>
      <c r="C174" s="16"/>
      <c r="D174" s="16"/>
      <c r="E174" s="16"/>
      <c r="F174" s="16"/>
    </row>
    <row r="175" spans="1:6" s="14" customFormat="1" ht="16.5" customHeight="1">
      <c r="A175" s="16"/>
      <c r="B175" s="16"/>
      <c r="C175" s="16"/>
      <c r="D175" s="16"/>
      <c r="E175" s="16"/>
      <c r="F175" s="16"/>
    </row>
    <row r="176" spans="1:6" s="14" customFormat="1" ht="16.5" customHeight="1">
      <c r="A176" s="16"/>
      <c r="B176" s="16"/>
      <c r="C176" s="16"/>
      <c r="D176" s="16"/>
      <c r="E176" s="16"/>
      <c r="F176" s="16"/>
    </row>
  </sheetData>
  <mergeCells count="1170">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2"/>
  <sheetViews>
    <sheetView topLeftCell="A25" zoomScaleNormal="100" workbookViewId="0">
      <selection activeCell="I37" sqref="I37"/>
    </sheetView>
  </sheetViews>
  <sheetFormatPr defaultColWidth="9" defaultRowHeight="13.5"/>
  <cols>
    <col min="1" max="1" width="33.5" style="499" bestFit="1" customWidth="1"/>
    <col min="2" max="2" width="13.5" style="499" customWidth="1"/>
    <col min="3" max="3" width="12.75" style="499" customWidth="1"/>
    <col min="4" max="4" width="12.75" style="499" bestFit="1" customWidth="1"/>
    <col min="5" max="5" width="12.75" style="499" customWidth="1"/>
    <col min="6" max="6" width="4" style="499" customWidth="1"/>
    <col min="7" max="7" width="4.25" style="499" customWidth="1"/>
    <col min="8" max="10" width="9" style="499"/>
    <col min="11" max="11" width="9.875" style="499" bestFit="1" customWidth="1"/>
    <col min="12" max="12" width="9" style="499"/>
    <col min="13" max="13" width="9.25" style="499" bestFit="1" customWidth="1"/>
    <col min="14" max="16384" width="9" style="499"/>
  </cols>
  <sheetData>
    <row r="1" spans="1:11" ht="17.25">
      <c r="A1" s="495" t="s">
        <v>195</v>
      </c>
      <c r="B1" s="496"/>
      <c r="C1" s="497"/>
      <c r="D1" s="498"/>
      <c r="E1" s="369"/>
      <c r="F1" s="396"/>
      <c r="G1" s="369"/>
      <c r="H1" s="369"/>
      <c r="I1" s="369"/>
    </row>
    <row r="2" spans="1:11" ht="14.25">
      <c r="A2" s="369"/>
      <c r="B2" s="496"/>
      <c r="C2" s="497"/>
      <c r="D2" s="498"/>
      <c r="E2" s="395" t="s">
        <v>196</v>
      </c>
      <c r="F2" s="396"/>
      <c r="G2" s="369">
        <v>34</v>
      </c>
      <c r="H2" s="396" t="s">
        <v>197</v>
      </c>
      <c r="I2" s="369"/>
    </row>
    <row r="3" spans="1:11" ht="14.25">
      <c r="A3" s="500" t="s">
        <v>198</v>
      </c>
      <c r="B3" s="496"/>
      <c r="C3" s="497"/>
      <c r="D3" s="498"/>
      <c r="E3" s="369"/>
      <c r="F3" s="396"/>
      <c r="G3" s="369"/>
      <c r="H3" s="369"/>
      <c r="I3" s="369"/>
    </row>
    <row r="4" spans="1:11" ht="14.25" thickBot="1">
      <c r="A4" s="501" t="s">
        <v>199</v>
      </c>
      <c r="B4" s="502" t="s">
        <v>345</v>
      </c>
      <c r="C4" s="503" t="s">
        <v>309</v>
      </c>
      <c r="D4" s="504" t="s">
        <v>200</v>
      </c>
      <c r="E4" s="1006" t="s">
        <v>201</v>
      </c>
      <c r="F4" s="1007"/>
      <c r="G4" s="1007"/>
      <c r="H4" s="1007"/>
      <c r="I4" s="1008"/>
    </row>
    <row r="5" spans="1:11" ht="14.25" thickTop="1">
      <c r="A5" s="505" t="s">
        <v>105</v>
      </c>
      <c r="B5" s="365">
        <f>+E5*G5</f>
        <v>4080000</v>
      </c>
      <c r="C5" s="365">
        <v>4560000</v>
      </c>
      <c r="D5" s="506">
        <f t="shared" ref="D5:D13" si="0">B5-C5</f>
        <v>-480000</v>
      </c>
      <c r="E5" s="397">
        <v>120000</v>
      </c>
      <c r="F5" s="366" t="s">
        <v>208</v>
      </c>
      <c r="G5" s="398">
        <v>34</v>
      </c>
      <c r="H5" s="398" t="s">
        <v>197</v>
      </c>
      <c r="I5" s="399"/>
    </row>
    <row r="6" spans="1:11">
      <c r="A6" s="507" t="s">
        <v>288</v>
      </c>
      <c r="B6" s="365">
        <f t="shared" ref="B6:B10" si="1">+E6*G6</f>
        <v>60000</v>
      </c>
      <c r="C6" s="367">
        <v>60000</v>
      </c>
      <c r="D6" s="365">
        <f t="shared" si="0"/>
        <v>0</v>
      </c>
      <c r="E6" s="400">
        <v>30000</v>
      </c>
      <c r="F6" s="368" t="s">
        <v>208</v>
      </c>
      <c r="G6" s="369">
        <v>2</v>
      </c>
      <c r="H6" s="369" t="s">
        <v>197</v>
      </c>
      <c r="I6" s="401"/>
    </row>
    <row r="7" spans="1:11">
      <c r="A7" s="508" t="s">
        <v>106</v>
      </c>
      <c r="B7" s="365">
        <f>+E7*G7</f>
        <v>600000</v>
      </c>
      <c r="C7" s="367">
        <v>480000</v>
      </c>
      <c r="D7" s="365">
        <f t="shared" si="0"/>
        <v>120000</v>
      </c>
      <c r="E7" s="400">
        <v>120000</v>
      </c>
      <c r="F7" s="368" t="s">
        <v>208</v>
      </c>
      <c r="G7" s="369">
        <v>5</v>
      </c>
      <c r="H7" s="369" t="s">
        <v>197</v>
      </c>
      <c r="I7" s="401"/>
    </row>
    <row r="8" spans="1:11">
      <c r="A8" s="507" t="s">
        <v>202</v>
      </c>
      <c r="B8" s="365">
        <f t="shared" si="1"/>
        <v>240000</v>
      </c>
      <c r="C8" s="365">
        <v>240000</v>
      </c>
      <c r="D8" s="365">
        <f t="shared" si="0"/>
        <v>0</v>
      </c>
      <c r="E8" s="400">
        <v>60000</v>
      </c>
      <c r="F8" s="368" t="s">
        <v>208</v>
      </c>
      <c r="G8" s="369">
        <v>4</v>
      </c>
      <c r="H8" s="369" t="s">
        <v>197</v>
      </c>
      <c r="I8" s="401"/>
    </row>
    <row r="9" spans="1:11">
      <c r="A9" s="507" t="s">
        <v>203</v>
      </c>
      <c r="B9" s="365">
        <f t="shared" si="1"/>
        <v>80000</v>
      </c>
      <c r="C9" s="365">
        <v>80000</v>
      </c>
      <c r="D9" s="365">
        <f t="shared" si="0"/>
        <v>0</v>
      </c>
      <c r="E9" s="400">
        <v>10000</v>
      </c>
      <c r="F9" s="368" t="s">
        <v>208</v>
      </c>
      <c r="G9" s="369">
        <v>8</v>
      </c>
      <c r="H9" s="369" t="s">
        <v>197</v>
      </c>
      <c r="I9" s="401"/>
    </row>
    <row r="10" spans="1:11">
      <c r="A10" s="509" t="s">
        <v>255</v>
      </c>
      <c r="B10" s="365">
        <f t="shared" si="1"/>
        <v>960000</v>
      </c>
      <c r="C10" s="365">
        <v>960000</v>
      </c>
      <c r="D10" s="365">
        <f t="shared" si="0"/>
        <v>0</v>
      </c>
      <c r="E10" s="400">
        <v>120000</v>
      </c>
      <c r="F10" s="402" t="s">
        <v>208</v>
      </c>
      <c r="G10" s="369">
        <v>8</v>
      </c>
      <c r="H10" s="369" t="s">
        <v>197</v>
      </c>
      <c r="I10" s="401"/>
    </row>
    <row r="11" spans="1:11">
      <c r="A11" s="507" t="s">
        <v>204</v>
      </c>
      <c r="B11" s="365">
        <v>510000</v>
      </c>
      <c r="C11" s="365">
        <v>494100</v>
      </c>
      <c r="D11" s="365">
        <f t="shared" si="0"/>
        <v>15900</v>
      </c>
      <c r="E11" s="508"/>
      <c r="F11" s="396"/>
      <c r="G11" s="369"/>
      <c r="H11" s="369"/>
      <c r="I11" s="401"/>
    </row>
    <row r="12" spans="1:11">
      <c r="A12" s="507" t="s">
        <v>405</v>
      </c>
      <c r="B12" s="365">
        <f>544821+1046192+200000</f>
        <v>1791013</v>
      </c>
      <c r="C12" s="365">
        <v>0</v>
      </c>
      <c r="D12" s="365">
        <f t="shared" si="0"/>
        <v>1791013</v>
      </c>
      <c r="E12" s="510" t="s">
        <v>347</v>
      </c>
      <c r="F12" s="396"/>
      <c r="G12" s="369"/>
      <c r="H12" s="369"/>
      <c r="I12" s="401"/>
    </row>
    <row r="13" spans="1:11" ht="14.25" thickBot="1">
      <c r="A13" s="507" t="s">
        <v>205</v>
      </c>
      <c r="B13" s="365">
        <v>2000</v>
      </c>
      <c r="C13" s="365">
        <v>2000</v>
      </c>
      <c r="D13" s="365">
        <f t="shared" si="0"/>
        <v>0</v>
      </c>
      <c r="E13" s="508"/>
      <c r="F13" s="396"/>
      <c r="G13" s="369"/>
      <c r="H13" s="369"/>
      <c r="I13" s="401"/>
    </row>
    <row r="14" spans="1:11" ht="14.25" thickTop="1">
      <c r="A14" s="511" t="s">
        <v>206</v>
      </c>
      <c r="B14" s="371">
        <f>SUM(B5:B13)</f>
        <v>8323013</v>
      </c>
      <c r="C14" s="371">
        <f>SUM(C5:C13)</f>
        <v>6876100</v>
      </c>
      <c r="D14" s="403">
        <f>SUM(D5:D13)</f>
        <v>1446913</v>
      </c>
      <c r="E14" s="512"/>
      <c r="F14" s="513"/>
      <c r="G14" s="514"/>
      <c r="H14" s="514"/>
      <c r="I14" s="515"/>
      <c r="K14" s="516"/>
    </row>
    <row r="15" spans="1:11" ht="14.25">
      <c r="A15" s="369"/>
      <c r="B15" s="517"/>
      <c r="C15" s="497"/>
      <c r="D15" s="497"/>
      <c r="E15" s="369"/>
      <c r="F15" s="396"/>
      <c r="G15" s="369"/>
      <c r="H15" s="369"/>
      <c r="I15" s="369"/>
    </row>
    <row r="16" spans="1:11" ht="14.25">
      <c r="A16" s="518" t="s">
        <v>256</v>
      </c>
      <c r="B16" s="517"/>
      <c r="C16" s="497"/>
      <c r="D16" s="497"/>
      <c r="E16" s="369"/>
      <c r="F16" s="396"/>
      <c r="G16" s="369"/>
      <c r="H16" s="369"/>
      <c r="I16" s="369"/>
      <c r="K16" s="516"/>
    </row>
    <row r="17" spans="1:13" ht="14.25" thickBot="1">
      <c r="A17" s="519" t="s">
        <v>199</v>
      </c>
      <c r="B17" s="502" t="s">
        <v>345</v>
      </c>
      <c r="C17" s="503" t="s">
        <v>309</v>
      </c>
      <c r="D17" s="520" t="s">
        <v>200</v>
      </c>
      <c r="E17" s="521" t="s">
        <v>257</v>
      </c>
      <c r="F17" s="522"/>
      <c r="G17" s="522"/>
      <c r="H17" s="522"/>
      <c r="I17" s="523"/>
      <c r="K17" s="524"/>
    </row>
    <row r="18" spans="1:13" ht="14.25" thickTop="1">
      <c r="A18" s="525" t="s">
        <v>258</v>
      </c>
      <c r="B18" s="663">
        <f>B42</f>
        <v>3599000</v>
      </c>
      <c r="C18" s="277">
        <v>2119200</v>
      </c>
      <c r="D18" s="664">
        <f>SUM(B18-C18)</f>
        <v>1479800</v>
      </c>
      <c r="E18" s="369"/>
      <c r="F18" s="396"/>
      <c r="G18" s="369"/>
      <c r="H18" s="369"/>
      <c r="I18" s="399"/>
      <c r="K18" s="524"/>
    </row>
    <row r="19" spans="1:13">
      <c r="A19" s="526" t="s">
        <v>259</v>
      </c>
      <c r="B19" s="279">
        <f>明細書2!$B$16</f>
        <v>3280180</v>
      </c>
      <c r="C19" s="280">
        <v>3165380</v>
      </c>
      <c r="D19" s="281">
        <f t="shared" ref="D19:D23" si="2">SUM(B19-C19)</f>
        <v>114800</v>
      </c>
      <c r="E19" s="369"/>
      <c r="F19" s="396"/>
      <c r="G19" s="369"/>
      <c r="H19" s="369"/>
      <c r="I19" s="401"/>
    </row>
    <row r="20" spans="1:13">
      <c r="A20" s="526" t="s">
        <v>260</v>
      </c>
      <c r="B20" s="632">
        <f>明細書2!$B$35</f>
        <v>927980</v>
      </c>
      <c r="C20" s="280">
        <v>823318</v>
      </c>
      <c r="D20" s="637">
        <f t="shared" si="2"/>
        <v>104662</v>
      </c>
      <c r="E20" s="369"/>
      <c r="F20" s="396"/>
      <c r="G20" s="369"/>
      <c r="H20" s="369"/>
      <c r="I20" s="401"/>
    </row>
    <row r="21" spans="1:13">
      <c r="A21" s="526" t="s">
        <v>261</v>
      </c>
      <c r="B21" s="279">
        <f>明細書3!$B$9</f>
        <v>85900</v>
      </c>
      <c r="C21" s="280">
        <v>80900</v>
      </c>
      <c r="D21" s="281">
        <f t="shared" si="2"/>
        <v>5000</v>
      </c>
      <c r="E21" s="369"/>
      <c r="F21" s="396"/>
      <c r="G21" s="369"/>
      <c r="H21" s="369"/>
      <c r="I21" s="401"/>
    </row>
    <row r="22" spans="1:13">
      <c r="A22" s="526" t="s">
        <v>262</v>
      </c>
      <c r="B22" s="279">
        <f>明細書3!$B$16</f>
        <v>90000</v>
      </c>
      <c r="C22" s="280">
        <v>90000</v>
      </c>
      <c r="D22" s="281">
        <f t="shared" si="2"/>
        <v>0</v>
      </c>
      <c r="E22" s="369"/>
      <c r="F22" s="396"/>
      <c r="G22" s="369"/>
      <c r="H22" s="369"/>
      <c r="I22" s="401"/>
    </row>
    <row r="23" spans="1:13" ht="14.25" thickBot="1">
      <c r="A23" s="526" t="s">
        <v>263</v>
      </c>
      <c r="B23" s="632">
        <f>明細書3!$B$30</f>
        <v>525830</v>
      </c>
      <c r="C23" s="636">
        <v>339000</v>
      </c>
      <c r="D23" s="637">
        <f t="shared" si="2"/>
        <v>186830</v>
      </c>
      <c r="E23" s="369"/>
      <c r="F23" s="396"/>
      <c r="G23" s="369"/>
      <c r="H23" s="369"/>
      <c r="I23" s="401"/>
    </row>
    <row r="24" spans="1:13" ht="14.25" thickTop="1">
      <c r="A24" s="527" t="s">
        <v>264</v>
      </c>
      <c r="B24" s="633">
        <f>SUM(B18:B23)</f>
        <v>8508890</v>
      </c>
      <c r="C24" s="633">
        <f>SUM(C18:C23)</f>
        <v>6617798</v>
      </c>
      <c r="D24" s="638">
        <f>SUM(D18:D23)</f>
        <v>1891092</v>
      </c>
      <c r="E24" s="528"/>
      <c r="F24" s="529"/>
      <c r="G24" s="528"/>
      <c r="H24" s="528"/>
      <c r="I24" s="530"/>
    </row>
    <row r="25" spans="1:13">
      <c r="A25" s="531" t="s">
        <v>265</v>
      </c>
      <c r="B25" s="634">
        <f>B14-B24</f>
        <v>-185877</v>
      </c>
      <c r="C25" s="634">
        <v>258302</v>
      </c>
      <c r="D25" s="634">
        <f>D14-D24</f>
        <v>-444179</v>
      </c>
      <c r="E25" s="532"/>
      <c r="F25" s="533"/>
      <c r="G25" s="532"/>
      <c r="H25" s="532"/>
      <c r="I25" s="534"/>
    </row>
    <row r="26" spans="1:13">
      <c r="A26" s="535" t="s">
        <v>266</v>
      </c>
      <c r="B26" s="285">
        <v>0</v>
      </c>
      <c r="C26" s="285">
        <v>0</v>
      </c>
      <c r="D26" s="286">
        <f>B26-C26</f>
        <v>0</v>
      </c>
      <c r="E26" s="532"/>
      <c r="F26" s="533"/>
      <c r="G26" s="532"/>
      <c r="H26" s="532"/>
      <c r="I26" s="534"/>
    </row>
    <row r="27" spans="1:13">
      <c r="A27" s="531" t="s">
        <v>267</v>
      </c>
      <c r="B27" s="634">
        <f>+B25-B26</f>
        <v>-185877</v>
      </c>
      <c r="C27" s="634">
        <v>258302</v>
      </c>
      <c r="D27" s="634">
        <f>D25-D26</f>
        <v>-444179</v>
      </c>
      <c r="E27" s="532"/>
      <c r="F27" s="533"/>
      <c r="G27" s="532"/>
      <c r="H27" s="532"/>
      <c r="I27" s="534"/>
      <c r="L27" s="516"/>
      <c r="M27" s="516"/>
    </row>
    <row r="28" spans="1:13">
      <c r="A28" s="535" t="s">
        <v>268</v>
      </c>
      <c r="B28" s="410">
        <v>1400000</v>
      </c>
      <c r="C28" s="286">
        <v>1969069</v>
      </c>
      <c r="D28" s="286">
        <f>B28-C28</f>
        <v>-569069</v>
      </c>
      <c r="E28" s="1009"/>
      <c r="F28" s="1010"/>
      <c r="G28" s="1010"/>
      <c r="H28" s="1010"/>
      <c r="I28" s="1011"/>
    </row>
    <row r="29" spans="1:13" ht="14.25" thickBot="1">
      <c r="A29" s="536" t="s">
        <v>269</v>
      </c>
      <c r="B29" s="635">
        <f>+B27+B28</f>
        <v>1214123</v>
      </c>
      <c r="C29" s="635">
        <f>+C27+C28</f>
        <v>2227371</v>
      </c>
      <c r="D29" s="635">
        <f>B29-C29</f>
        <v>-1013248</v>
      </c>
      <c r="E29" s="537"/>
      <c r="F29" s="538"/>
      <c r="G29" s="539"/>
      <c r="H29" s="539"/>
      <c r="I29" s="540"/>
    </row>
    <row r="30" spans="1:13" ht="15" thickTop="1">
      <c r="A30" s="369"/>
      <c r="B30" s="541"/>
      <c r="C30" s="497"/>
      <c r="D30" s="497"/>
      <c r="E30" s="369"/>
      <c r="F30" s="396"/>
      <c r="G30" s="369"/>
      <c r="H30" s="369"/>
      <c r="I30" s="369"/>
    </row>
    <row r="31" spans="1:13" ht="14.25">
      <c r="A31" s="500" t="s">
        <v>207</v>
      </c>
      <c r="B31" s="496"/>
      <c r="C31" s="497"/>
      <c r="D31" s="542"/>
      <c r="E31" s="369"/>
      <c r="F31" s="396"/>
      <c r="G31" s="369"/>
      <c r="H31" s="369"/>
      <c r="I31" s="369"/>
    </row>
    <row r="32" spans="1:13" ht="14.25" thickBot="1">
      <c r="A32" s="501" t="s">
        <v>199</v>
      </c>
      <c r="B32" s="502" t="s">
        <v>345</v>
      </c>
      <c r="C32" s="503" t="s">
        <v>309</v>
      </c>
      <c r="D32" s="504" t="s">
        <v>200</v>
      </c>
      <c r="E32" s="1006" t="s">
        <v>201</v>
      </c>
      <c r="F32" s="1007"/>
      <c r="G32" s="1007"/>
      <c r="H32" s="1007"/>
      <c r="I32" s="1008"/>
    </row>
    <row r="33" spans="1:9" ht="12.75" customHeight="1" thickTop="1">
      <c r="A33" s="507" t="s">
        <v>339</v>
      </c>
      <c r="B33" s="394">
        <f>委員会事業内訳表!I19</f>
        <v>171000</v>
      </c>
      <c r="C33" s="271">
        <v>0</v>
      </c>
      <c r="D33" s="271">
        <f>B33-C33</f>
        <v>171000</v>
      </c>
      <c r="E33" s="543"/>
      <c r="F33" s="396"/>
      <c r="G33" s="368"/>
      <c r="H33" s="369"/>
      <c r="I33" s="401"/>
    </row>
    <row r="34" spans="1:9">
      <c r="A34" s="507" t="s">
        <v>349</v>
      </c>
      <c r="B34" s="365">
        <f>委員会事業内訳表!I80</f>
        <v>347000</v>
      </c>
      <c r="C34" s="271">
        <v>0</v>
      </c>
      <c r="D34" s="271">
        <f>B34-C34</f>
        <v>347000</v>
      </c>
      <c r="E34" s="508"/>
      <c r="F34" s="396"/>
      <c r="G34" s="368"/>
      <c r="H34" s="369"/>
      <c r="I34" s="401"/>
    </row>
    <row r="35" spans="1:9">
      <c r="A35" s="507" t="s">
        <v>330</v>
      </c>
      <c r="B35" s="365">
        <v>510000</v>
      </c>
      <c r="C35" s="271">
        <v>400000</v>
      </c>
      <c r="D35" s="271">
        <f t="shared" ref="D35:D41" si="3">B35-C35</f>
        <v>110000</v>
      </c>
      <c r="E35" s="508"/>
      <c r="F35" s="396"/>
      <c r="G35" s="368"/>
      <c r="H35" s="369"/>
      <c r="I35" s="401"/>
    </row>
    <row r="36" spans="1:9" ht="12.75" customHeight="1">
      <c r="A36" s="507" t="s">
        <v>348</v>
      </c>
      <c r="B36" s="661">
        <f>委員会事業内訳表!K39</f>
        <v>1305000</v>
      </c>
      <c r="C36" s="271">
        <v>0</v>
      </c>
      <c r="D36" s="625">
        <f t="shared" ref="D36" si="4">B36-C36</f>
        <v>1305000</v>
      </c>
      <c r="E36" s="543"/>
      <c r="F36" s="396"/>
      <c r="G36" s="368"/>
      <c r="H36" s="369"/>
      <c r="I36" s="401"/>
    </row>
    <row r="37" spans="1:9" ht="12.75" customHeight="1">
      <c r="A37" s="507" t="s">
        <v>340</v>
      </c>
      <c r="B37" s="394">
        <f>委員会事業内訳表!K59</f>
        <v>576000</v>
      </c>
      <c r="C37" s="271">
        <v>0</v>
      </c>
      <c r="D37" s="271">
        <f>B37-C37</f>
        <v>576000</v>
      </c>
      <c r="E37" s="543"/>
      <c r="F37" s="396"/>
      <c r="G37" s="368"/>
      <c r="H37" s="369"/>
      <c r="I37" s="401"/>
    </row>
    <row r="38" spans="1:9">
      <c r="A38" s="507" t="s">
        <v>104</v>
      </c>
      <c r="B38" s="365">
        <v>690000</v>
      </c>
      <c r="C38" s="271">
        <v>648000</v>
      </c>
      <c r="D38" s="271">
        <f t="shared" si="3"/>
        <v>42000</v>
      </c>
      <c r="E38" s="508"/>
      <c r="F38" s="396"/>
      <c r="G38" s="368"/>
      <c r="H38" s="369"/>
      <c r="I38" s="401"/>
    </row>
    <row r="39" spans="1:9">
      <c r="A39" s="507" t="s">
        <v>312</v>
      </c>
      <c r="B39" s="271">
        <v>0</v>
      </c>
      <c r="C39" s="271">
        <v>613200</v>
      </c>
      <c r="D39" s="271">
        <f>B39-C39</f>
        <v>-613200</v>
      </c>
      <c r="E39" s="508"/>
      <c r="F39" s="369"/>
      <c r="G39" s="369"/>
      <c r="H39" s="369"/>
      <c r="I39" s="401"/>
    </row>
    <row r="40" spans="1:9">
      <c r="A40" s="507" t="s">
        <v>410</v>
      </c>
      <c r="B40" s="271">
        <v>0</v>
      </c>
      <c r="C40" s="271">
        <v>442000</v>
      </c>
      <c r="D40" s="271">
        <f>B40-C40</f>
        <v>-442000</v>
      </c>
      <c r="E40" s="508"/>
      <c r="F40" s="369"/>
      <c r="G40" s="369"/>
      <c r="H40" s="369"/>
      <c r="I40" s="401"/>
    </row>
    <row r="41" spans="1:9" ht="12.75" customHeight="1">
      <c r="A41" s="507" t="s">
        <v>328</v>
      </c>
      <c r="B41" s="271">
        <v>0</v>
      </c>
      <c r="C41" s="271">
        <v>16000</v>
      </c>
      <c r="D41" s="271">
        <f t="shared" si="3"/>
        <v>-16000</v>
      </c>
      <c r="E41" s="543"/>
      <c r="F41" s="396"/>
      <c r="G41" s="368"/>
      <c r="H41" s="369"/>
      <c r="I41" s="401"/>
    </row>
    <row r="42" spans="1:9">
      <c r="A42" s="544" t="s">
        <v>140</v>
      </c>
      <c r="B42" s="662">
        <f>SUM(B33:B41)</f>
        <v>3599000</v>
      </c>
      <c r="C42" s="288">
        <f>SUM(C33:C41)</f>
        <v>2119200</v>
      </c>
      <c r="D42" s="662">
        <f>SUM(D33:D41)</f>
        <v>1479800</v>
      </c>
      <c r="E42" s="1012"/>
      <c r="F42" s="1013"/>
      <c r="G42" s="1013"/>
      <c r="H42" s="1013"/>
      <c r="I42" s="1014"/>
    </row>
  </sheetData>
  <mergeCells count="4">
    <mergeCell ref="E4:I4"/>
    <mergeCell ref="E32:I32"/>
    <mergeCell ref="E28:I28"/>
    <mergeCell ref="E42:I42"/>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25" zoomScaleNormal="100" workbookViewId="0">
      <selection activeCell="B33" sqref="B33"/>
    </sheetView>
  </sheetViews>
  <sheetFormatPr defaultColWidth="9" defaultRowHeight="13.5"/>
  <cols>
    <col min="1" max="1" width="33.5" style="222" bestFit="1" customWidth="1"/>
    <col min="2" max="2" width="13.5" style="222" customWidth="1"/>
    <col min="3" max="3" width="12.75" style="222" customWidth="1"/>
    <col min="4" max="4" width="12.75" style="222" bestFit="1" customWidth="1"/>
    <col min="5" max="5" width="12.75" style="222" customWidth="1"/>
    <col min="6" max="6" width="4" style="222" customWidth="1"/>
    <col min="7" max="7" width="4.25" style="222" customWidth="1"/>
    <col min="8" max="12" width="9" style="222"/>
    <col min="13" max="13" width="9.25" style="222" bestFit="1" customWidth="1"/>
    <col min="14" max="16384" width="9" style="222"/>
  </cols>
  <sheetData>
    <row r="1" spans="1:9" ht="17.25">
      <c r="A1" s="228" t="s">
        <v>195</v>
      </c>
      <c r="B1" s="213"/>
      <c r="C1" s="214"/>
      <c r="D1" s="224"/>
      <c r="E1" s="209"/>
      <c r="F1" s="229"/>
      <c r="G1" s="209"/>
      <c r="H1" s="209"/>
      <c r="I1" s="209"/>
    </row>
    <row r="2" spans="1:9" ht="14.25">
      <c r="A2" s="209"/>
      <c r="B2" s="213"/>
      <c r="C2" s="214"/>
      <c r="D2" s="224"/>
      <c r="E2" s="230" t="s">
        <v>196</v>
      </c>
      <c r="F2" s="229"/>
      <c r="G2" s="272">
        <v>33</v>
      </c>
      <c r="H2" s="229" t="s">
        <v>197</v>
      </c>
      <c r="I2" s="209"/>
    </row>
    <row r="3" spans="1:9" ht="14.25">
      <c r="A3" s="212" t="s">
        <v>198</v>
      </c>
      <c r="B3" s="213"/>
      <c r="C3" s="214"/>
      <c r="D3" s="224"/>
      <c r="E3" s="209"/>
      <c r="F3" s="229"/>
      <c r="G3" s="209"/>
      <c r="H3" s="209"/>
      <c r="I3" s="209"/>
    </row>
    <row r="4" spans="1:9" ht="14.25" thickBot="1">
      <c r="A4" s="215" t="s">
        <v>199</v>
      </c>
      <c r="B4" s="216" t="s">
        <v>345</v>
      </c>
      <c r="C4" s="217" t="s">
        <v>309</v>
      </c>
      <c r="D4" s="231" t="s">
        <v>200</v>
      </c>
      <c r="E4" s="1015" t="s">
        <v>201</v>
      </c>
      <c r="F4" s="1016"/>
      <c r="G4" s="1016"/>
      <c r="H4" s="1016"/>
      <c r="I4" s="1017"/>
    </row>
    <row r="5" spans="1:9" ht="14.25" thickTop="1">
      <c r="A5" s="218" t="s">
        <v>105</v>
      </c>
      <c r="B5" s="365">
        <f>+E5*G5</f>
        <v>3960000</v>
      </c>
      <c r="C5" s="365">
        <v>4560000</v>
      </c>
      <c r="D5" s="274">
        <f t="shared" ref="D5:D13" si="0">B5-C5</f>
        <v>-600000</v>
      </c>
      <c r="E5" s="232">
        <v>120000</v>
      </c>
      <c r="F5" s="219" t="s">
        <v>208</v>
      </c>
      <c r="G5" s="273">
        <v>33</v>
      </c>
      <c r="H5" s="233" t="s">
        <v>197</v>
      </c>
      <c r="I5" s="234"/>
    </row>
    <row r="6" spans="1:9">
      <c r="A6" s="210" t="s">
        <v>288</v>
      </c>
      <c r="B6" s="365">
        <f t="shared" ref="B6:B9" si="1">+E6*G6</f>
        <v>60000</v>
      </c>
      <c r="C6" s="367">
        <v>60000</v>
      </c>
      <c r="D6" s="208">
        <f t="shared" si="0"/>
        <v>0</v>
      </c>
      <c r="E6" s="235">
        <v>30000</v>
      </c>
      <c r="F6" s="211" t="s">
        <v>208</v>
      </c>
      <c r="G6" s="209">
        <v>2</v>
      </c>
      <c r="H6" s="209" t="s">
        <v>197</v>
      </c>
      <c r="I6" s="220"/>
    </row>
    <row r="7" spans="1:9">
      <c r="A7" s="221" t="s">
        <v>106</v>
      </c>
      <c r="B7" s="365">
        <f>+E7*G7</f>
        <v>480000</v>
      </c>
      <c r="C7" s="367">
        <v>480000</v>
      </c>
      <c r="D7" s="365">
        <f t="shared" si="0"/>
        <v>0</v>
      </c>
      <c r="E7" s="235">
        <v>120000</v>
      </c>
      <c r="F7" s="211" t="s">
        <v>208</v>
      </c>
      <c r="G7" s="272">
        <f>4</f>
        <v>4</v>
      </c>
      <c r="H7" s="209" t="s">
        <v>197</v>
      </c>
      <c r="I7" s="220"/>
    </row>
    <row r="8" spans="1:9">
      <c r="A8" s="210" t="s">
        <v>202</v>
      </c>
      <c r="B8" s="365">
        <f t="shared" si="1"/>
        <v>180000</v>
      </c>
      <c r="C8" s="365">
        <v>240000</v>
      </c>
      <c r="D8" s="269">
        <f t="shared" si="0"/>
        <v>-60000</v>
      </c>
      <c r="E8" s="235">
        <v>60000</v>
      </c>
      <c r="F8" s="211" t="s">
        <v>208</v>
      </c>
      <c r="G8" s="272">
        <f>3</f>
        <v>3</v>
      </c>
      <c r="H8" s="209" t="s">
        <v>197</v>
      </c>
      <c r="I8" s="220"/>
    </row>
    <row r="9" spans="1:9">
      <c r="A9" s="210" t="s">
        <v>203</v>
      </c>
      <c r="B9" s="365">
        <f t="shared" si="1"/>
        <v>70000</v>
      </c>
      <c r="C9" s="365">
        <v>80000</v>
      </c>
      <c r="D9" s="269">
        <f t="shared" si="0"/>
        <v>-10000</v>
      </c>
      <c r="E9" s="235">
        <v>10000</v>
      </c>
      <c r="F9" s="211" t="s">
        <v>208</v>
      </c>
      <c r="G9" s="272">
        <v>7</v>
      </c>
      <c r="H9" s="209" t="s">
        <v>197</v>
      </c>
      <c r="I9" s="220"/>
    </row>
    <row r="10" spans="1:9">
      <c r="A10" s="223" t="s">
        <v>255</v>
      </c>
      <c r="B10" s="370"/>
      <c r="C10" s="365">
        <v>960000</v>
      </c>
      <c r="D10" s="269">
        <f t="shared" si="0"/>
        <v>-960000</v>
      </c>
      <c r="E10" s="235">
        <v>120000</v>
      </c>
      <c r="F10" s="236" t="s">
        <v>208</v>
      </c>
      <c r="G10" s="272">
        <v>7</v>
      </c>
      <c r="H10" s="209" t="s">
        <v>197</v>
      </c>
      <c r="I10" s="220"/>
    </row>
    <row r="11" spans="1:9">
      <c r="A11" s="210" t="s">
        <v>204</v>
      </c>
      <c r="B11" s="365">
        <v>500000</v>
      </c>
      <c r="C11" s="365">
        <v>494100</v>
      </c>
      <c r="D11" s="208">
        <f t="shared" si="0"/>
        <v>5900</v>
      </c>
      <c r="E11" s="221"/>
      <c r="F11" s="229"/>
      <c r="G11" s="209"/>
      <c r="H11" s="209"/>
      <c r="I11" s="220"/>
    </row>
    <row r="12" spans="1:9">
      <c r="A12" s="210" t="s">
        <v>363</v>
      </c>
      <c r="B12" s="365">
        <f>544821+1046192+200000</f>
        <v>1791013</v>
      </c>
      <c r="C12" s="365">
        <v>0</v>
      </c>
      <c r="D12" s="208">
        <f t="shared" si="0"/>
        <v>1791013</v>
      </c>
      <c r="E12" s="380" t="s">
        <v>347</v>
      </c>
      <c r="F12" s="229"/>
      <c r="G12" s="209"/>
      <c r="H12" s="209"/>
      <c r="I12" s="220"/>
    </row>
    <row r="13" spans="1:9" ht="14.25" thickBot="1">
      <c r="A13" s="210" t="s">
        <v>205</v>
      </c>
      <c r="B13" s="365">
        <v>2000</v>
      </c>
      <c r="C13" s="365">
        <v>2000</v>
      </c>
      <c r="D13" s="208">
        <f t="shared" si="0"/>
        <v>0</v>
      </c>
      <c r="E13" s="221"/>
      <c r="F13" s="229"/>
      <c r="G13" s="209"/>
      <c r="H13" s="209"/>
      <c r="I13" s="220"/>
    </row>
    <row r="14" spans="1:9" ht="14.25" thickTop="1">
      <c r="A14" s="225" t="s">
        <v>206</v>
      </c>
      <c r="B14" s="371">
        <f>SUM(B5:B13)</f>
        <v>7043013</v>
      </c>
      <c r="C14" s="371">
        <f>SUM(C5:C13)</f>
        <v>6876100</v>
      </c>
      <c r="D14" s="275">
        <f>SUM(D5:D13)</f>
        <v>166913</v>
      </c>
      <c r="E14" s="237"/>
      <c r="F14" s="238"/>
      <c r="G14" s="226"/>
      <c r="H14" s="226"/>
      <c r="I14" s="227"/>
    </row>
    <row r="15" spans="1:9" ht="14.25">
      <c r="A15" s="209"/>
      <c r="B15" s="239"/>
      <c r="C15" s="214"/>
      <c r="D15" s="214"/>
      <c r="E15" s="209"/>
      <c r="F15" s="229"/>
      <c r="G15" s="209"/>
      <c r="H15" s="209"/>
      <c r="I15" s="209"/>
    </row>
    <row r="16" spans="1:9" ht="14.25">
      <c r="A16" s="240" t="s">
        <v>256</v>
      </c>
      <c r="B16" s="239"/>
      <c r="C16" s="214"/>
      <c r="D16" s="214"/>
      <c r="E16" s="209"/>
      <c r="F16" s="229"/>
      <c r="G16" s="209"/>
      <c r="H16" s="209"/>
      <c r="I16" s="209"/>
    </row>
    <row r="17" spans="1:13" ht="14.25" thickBot="1">
      <c r="A17" s="241" t="s">
        <v>199</v>
      </c>
      <c r="B17" s="216" t="s">
        <v>345</v>
      </c>
      <c r="C17" s="217" t="s">
        <v>309</v>
      </c>
      <c r="D17" s="242" t="s">
        <v>200</v>
      </c>
      <c r="E17" s="243" t="s">
        <v>257</v>
      </c>
      <c r="F17" s="244"/>
      <c r="G17" s="244"/>
      <c r="H17" s="244"/>
      <c r="I17" s="245"/>
    </row>
    <row r="18" spans="1:13" ht="14.25" thickTop="1">
      <c r="A18" s="246" t="s">
        <v>258</v>
      </c>
      <c r="B18" s="276">
        <f>+B41</f>
        <v>5443400</v>
      </c>
      <c r="C18" s="277">
        <v>2119200</v>
      </c>
      <c r="D18" s="278">
        <f>SUM(B18-C18)</f>
        <v>3324200</v>
      </c>
      <c r="E18" s="209"/>
      <c r="F18" s="229"/>
      <c r="G18" s="209"/>
      <c r="H18" s="209"/>
      <c r="I18" s="234"/>
    </row>
    <row r="19" spans="1:13">
      <c r="A19" s="247" t="s">
        <v>259</v>
      </c>
      <c r="B19" s="279">
        <f>明細書2!$B$16</f>
        <v>3280180</v>
      </c>
      <c r="C19" s="280">
        <v>3165380</v>
      </c>
      <c r="D19" s="281">
        <f t="shared" ref="D19:D23" si="2">SUM(B19-C19)</f>
        <v>114800</v>
      </c>
      <c r="E19" s="209"/>
      <c r="F19" s="229"/>
      <c r="G19" s="209"/>
      <c r="H19" s="209"/>
      <c r="I19" s="220"/>
    </row>
    <row r="20" spans="1:13">
      <c r="A20" s="247" t="s">
        <v>260</v>
      </c>
      <c r="B20" s="279">
        <f>明細書2!$B$35</f>
        <v>927980</v>
      </c>
      <c r="C20" s="280">
        <v>823318</v>
      </c>
      <c r="D20" s="281">
        <f t="shared" si="2"/>
        <v>104662</v>
      </c>
      <c r="E20" s="209"/>
      <c r="F20" s="229"/>
      <c r="G20" s="209"/>
      <c r="H20" s="209"/>
      <c r="I20" s="220"/>
    </row>
    <row r="21" spans="1:13">
      <c r="A21" s="247" t="s">
        <v>261</v>
      </c>
      <c r="B21" s="279">
        <f>明細書3!$B$10</f>
        <v>0</v>
      </c>
      <c r="C21" s="280">
        <v>80900</v>
      </c>
      <c r="D21" s="281">
        <f t="shared" si="2"/>
        <v>-80900</v>
      </c>
      <c r="E21" s="209"/>
      <c r="F21" s="229"/>
      <c r="G21" s="209"/>
      <c r="H21" s="209"/>
      <c r="I21" s="220"/>
    </row>
    <row r="22" spans="1:13">
      <c r="A22" s="247" t="s">
        <v>262</v>
      </c>
      <c r="B22" s="279">
        <f>明細書3!$B$17</f>
        <v>0</v>
      </c>
      <c r="C22" s="280">
        <v>90000</v>
      </c>
      <c r="D22" s="281">
        <f t="shared" si="2"/>
        <v>-90000</v>
      </c>
      <c r="E22" s="209"/>
      <c r="F22" s="229"/>
      <c r="G22" s="209"/>
      <c r="H22" s="209"/>
      <c r="I22" s="220"/>
    </row>
    <row r="23" spans="1:13" ht="14.25" thickBot="1">
      <c r="A23" s="247" t="s">
        <v>263</v>
      </c>
      <c r="B23" s="279">
        <f>明細書3!$B$31</f>
        <v>0</v>
      </c>
      <c r="C23" s="280">
        <v>339000</v>
      </c>
      <c r="D23" s="281">
        <f t="shared" si="2"/>
        <v>-339000</v>
      </c>
      <c r="E23" s="209"/>
      <c r="F23" s="229"/>
      <c r="G23" s="209"/>
      <c r="H23" s="209"/>
      <c r="I23" s="220"/>
    </row>
    <row r="24" spans="1:13" ht="14.25" thickTop="1">
      <c r="A24" s="248" t="s">
        <v>264</v>
      </c>
      <c r="B24" s="282">
        <f>SUM(B18:B23)</f>
        <v>9651560</v>
      </c>
      <c r="C24" s="282">
        <f>SUM(C18:C23)</f>
        <v>6617798</v>
      </c>
      <c r="D24" s="283">
        <f>SUM(D18:D23)</f>
        <v>3033762</v>
      </c>
      <c r="E24" s="249"/>
      <c r="F24" s="250"/>
      <c r="G24" s="249"/>
      <c r="H24" s="249"/>
      <c r="I24" s="251"/>
    </row>
    <row r="25" spans="1:13">
      <c r="A25" s="252" t="s">
        <v>265</v>
      </c>
      <c r="B25" s="284">
        <f>B14-B24</f>
        <v>-2608547</v>
      </c>
      <c r="C25" s="284">
        <v>258302</v>
      </c>
      <c r="D25" s="284">
        <f>D14-D24</f>
        <v>-2866849</v>
      </c>
      <c r="E25" s="253"/>
      <c r="F25" s="254"/>
      <c r="G25" s="253"/>
      <c r="H25" s="253"/>
      <c r="I25" s="255"/>
    </row>
    <row r="26" spans="1:13">
      <c r="A26" s="256" t="s">
        <v>266</v>
      </c>
      <c r="B26" s="285">
        <v>0</v>
      </c>
      <c r="C26" s="285">
        <v>0</v>
      </c>
      <c r="D26" s="286">
        <f>B26-C26</f>
        <v>0</v>
      </c>
      <c r="E26" s="253"/>
      <c r="F26" s="254"/>
      <c r="G26" s="253"/>
      <c r="H26" s="253"/>
      <c r="I26" s="255"/>
    </row>
    <row r="27" spans="1:13">
      <c r="A27" s="252" t="s">
        <v>267</v>
      </c>
      <c r="B27" s="284">
        <f>+B25-B26</f>
        <v>-2608547</v>
      </c>
      <c r="C27" s="284">
        <v>258302</v>
      </c>
      <c r="D27" s="284">
        <f>D25-D26</f>
        <v>-2866849</v>
      </c>
      <c r="E27" s="253"/>
      <c r="F27" s="254"/>
      <c r="G27" s="253"/>
      <c r="H27" s="253"/>
      <c r="I27" s="255"/>
      <c r="L27" s="257"/>
      <c r="M27" s="257"/>
    </row>
    <row r="28" spans="1:13">
      <c r="A28" s="256" t="s">
        <v>268</v>
      </c>
      <c r="B28" s="383">
        <v>1300000</v>
      </c>
      <c r="C28" s="286">
        <v>1969069</v>
      </c>
      <c r="D28" s="286">
        <f>B28-C28</f>
        <v>-669069</v>
      </c>
      <c r="E28" s="1018"/>
      <c r="F28" s="1019"/>
      <c r="G28" s="1019"/>
      <c r="H28" s="1019"/>
      <c r="I28" s="1020"/>
    </row>
    <row r="29" spans="1:13" ht="14.25" thickBot="1">
      <c r="A29" s="258" t="s">
        <v>269</v>
      </c>
      <c r="B29" s="287">
        <f>+B27+B28</f>
        <v>-1308547</v>
      </c>
      <c r="C29" s="287">
        <v>2227371</v>
      </c>
      <c r="D29" s="287">
        <f>B29-C29</f>
        <v>-3535918</v>
      </c>
      <c r="E29" s="259"/>
      <c r="F29" s="260"/>
      <c r="G29" s="261"/>
      <c r="H29" s="261"/>
      <c r="I29" s="262"/>
    </row>
    <row r="30" spans="1:13" ht="15" thickTop="1">
      <c r="A30" s="209"/>
      <c r="B30" s="263"/>
      <c r="C30" s="214"/>
      <c r="D30" s="214"/>
      <c r="E30" s="209"/>
      <c r="F30" s="229"/>
      <c r="G30" s="209"/>
      <c r="H30" s="209"/>
      <c r="I30" s="209"/>
    </row>
    <row r="31" spans="1:13" ht="14.25">
      <c r="A31" s="212" t="s">
        <v>207</v>
      </c>
      <c r="B31" s="213"/>
      <c r="C31" s="214"/>
      <c r="D31" s="264"/>
      <c r="E31" s="209"/>
      <c r="F31" s="229"/>
      <c r="G31" s="209"/>
      <c r="H31" s="209"/>
      <c r="I31" s="209"/>
    </row>
    <row r="32" spans="1:13" ht="14.25" thickBot="1">
      <c r="A32" s="215" t="s">
        <v>199</v>
      </c>
      <c r="B32" s="216" t="s">
        <v>345</v>
      </c>
      <c r="C32" s="217" t="s">
        <v>309</v>
      </c>
      <c r="D32" s="231" t="s">
        <v>200</v>
      </c>
      <c r="E32" s="1015" t="s">
        <v>201</v>
      </c>
      <c r="F32" s="1016"/>
      <c r="G32" s="1016"/>
      <c r="H32" s="1016"/>
      <c r="I32" s="1017"/>
    </row>
    <row r="33" spans="1:9" ht="12.75" customHeight="1" thickTop="1">
      <c r="A33" s="210" t="s">
        <v>339</v>
      </c>
      <c r="B33" s="381">
        <v>530000</v>
      </c>
      <c r="C33" s="271">
        <v>0</v>
      </c>
      <c r="D33" s="271">
        <f>B33-C33</f>
        <v>530000</v>
      </c>
      <c r="E33" s="265"/>
      <c r="F33" s="229"/>
      <c r="G33" s="211"/>
      <c r="H33" s="209"/>
      <c r="I33" s="220"/>
    </row>
    <row r="34" spans="1:9">
      <c r="A34" s="210" t="s">
        <v>349</v>
      </c>
      <c r="B34" s="370">
        <v>441400</v>
      </c>
      <c r="C34" s="271">
        <v>442000</v>
      </c>
      <c r="D34" s="271">
        <f>B34-C34</f>
        <v>-600</v>
      </c>
      <c r="E34" s="221"/>
      <c r="F34" s="229"/>
      <c r="G34" s="211"/>
      <c r="H34" s="209"/>
      <c r="I34" s="220"/>
    </row>
    <row r="35" spans="1:9">
      <c r="A35" s="210" t="s">
        <v>330</v>
      </c>
      <c r="B35" s="370">
        <v>500000</v>
      </c>
      <c r="C35" s="271">
        <v>400000</v>
      </c>
      <c r="D35" s="271">
        <f t="shared" ref="D35:D39" si="3">B35-C35</f>
        <v>100000</v>
      </c>
      <c r="E35" s="221"/>
      <c r="F35" s="229"/>
      <c r="G35" s="211"/>
      <c r="H35" s="209"/>
      <c r="I35" s="220"/>
    </row>
    <row r="36" spans="1:9" ht="12.75" customHeight="1">
      <c r="A36" s="210" t="s">
        <v>348</v>
      </c>
      <c r="B36" s="381">
        <v>2370000</v>
      </c>
      <c r="C36" s="271">
        <v>0</v>
      </c>
      <c r="D36" s="271">
        <f t="shared" si="3"/>
        <v>2370000</v>
      </c>
      <c r="E36" s="265"/>
      <c r="F36" s="229"/>
      <c r="G36" s="211"/>
      <c r="H36" s="209"/>
      <c r="I36" s="220"/>
    </row>
    <row r="37" spans="1:9" ht="12.75" customHeight="1">
      <c r="A37" s="210" t="s">
        <v>340</v>
      </c>
      <c r="B37" s="381">
        <f>562000+300000</f>
        <v>862000</v>
      </c>
      <c r="C37" s="271">
        <v>0</v>
      </c>
      <c r="D37" s="271">
        <f>B37-C37</f>
        <v>862000</v>
      </c>
      <c r="E37" s="265"/>
      <c r="F37" s="229"/>
      <c r="G37" s="211"/>
      <c r="H37" s="209"/>
      <c r="I37" s="220"/>
    </row>
    <row r="38" spans="1:9">
      <c r="A38" s="210" t="s">
        <v>104</v>
      </c>
      <c r="B38" s="370">
        <f>240000+500000</f>
        <v>740000</v>
      </c>
      <c r="C38" s="271">
        <v>648000</v>
      </c>
      <c r="D38" s="271">
        <f t="shared" si="3"/>
        <v>92000</v>
      </c>
      <c r="E38" s="221"/>
      <c r="F38" s="229"/>
      <c r="G38" s="211"/>
      <c r="H38" s="209"/>
      <c r="I38" s="220"/>
    </row>
    <row r="39" spans="1:9" ht="12.75" customHeight="1">
      <c r="A39" s="210" t="s">
        <v>328</v>
      </c>
      <c r="B39" s="271">
        <v>0</v>
      </c>
      <c r="C39" s="271">
        <v>16000</v>
      </c>
      <c r="D39" s="271">
        <f t="shared" si="3"/>
        <v>-16000</v>
      </c>
      <c r="E39" s="265"/>
      <c r="F39" s="229"/>
      <c r="G39" s="211"/>
      <c r="H39" s="209"/>
      <c r="I39" s="220"/>
    </row>
    <row r="40" spans="1:9">
      <c r="A40" s="210" t="s">
        <v>312</v>
      </c>
      <c r="B40" s="271">
        <v>0</v>
      </c>
      <c r="C40" s="271">
        <v>613200</v>
      </c>
      <c r="D40" s="271">
        <f>B40-C40</f>
        <v>-613200</v>
      </c>
      <c r="E40" s="221"/>
      <c r="F40" s="209"/>
      <c r="G40" s="209"/>
      <c r="H40" s="209"/>
      <c r="I40" s="220"/>
    </row>
    <row r="41" spans="1:9">
      <c r="A41" s="266" t="s">
        <v>140</v>
      </c>
      <c r="B41" s="288">
        <f>SUM(B33:B40)</f>
        <v>5443400</v>
      </c>
      <c r="C41" s="288">
        <v>2119200</v>
      </c>
      <c r="D41" s="288">
        <f>SUM(D33:D40)</f>
        <v>3324200</v>
      </c>
      <c r="E41" s="1021"/>
      <c r="F41" s="1022"/>
      <c r="G41" s="1022"/>
      <c r="H41" s="1022"/>
      <c r="I41" s="1023"/>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3"/>
  <sheetViews>
    <sheetView topLeftCell="A16" workbookViewId="0">
      <selection activeCell="B14" sqref="B14"/>
    </sheetView>
  </sheetViews>
  <sheetFormatPr defaultColWidth="9" defaultRowHeight="13.5"/>
  <cols>
    <col min="1" max="1" width="32.125" style="499" customWidth="1"/>
    <col min="2" max="3" width="14" style="499" customWidth="1"/>
    <col min="4" max="4" width="11.875" style="499" customWidth="1"/>
    <col min="5" max="5" width="11.5" style="499" customWidth="1"/>
    <col min="6" max="6" width="3.875" style="499" customWidth="1"/>
    <col min="7" max="7" width="5" style="499" customWidth="1"/>
    <col min="8" max="8" width="9" style="499"/>
    <col min="9" max="9" width="7" style="499" customWidth="1"/>
    <col min="10" max="10" width="4" style="499" customWidth="1"/>
    <col min="11" max="11" width="4.125" style="499" customWidth="1"/>
    <col min="12" max="16384" width="9" style="499"/>
  </cols>
  <sheetData>
    <row r="1" spans="1:12" ht="14.25">
      <c r="A1" s="500" t="s">
        <v>209</v>
      </c>
      <c r="B1" s="496"/>
      <c r="C1" s="497"/>
      <c r="D1" s="369"/>
      <c r="E1" s="545"/>
      <c r="F1" s="545"/>
      <c r="G1" s="545"/>
      <c r="H1" s="545"/>
      <c r="I1" s="545"/>
      <c r="J1" s="369"/>
      <c r="K1" s="369"/>
      <c r="L1" s="369"/>
    </row>
    <row r="2" spans="1:12" ht="14.25" thickBot="1">
      <c r="A2" s="501" t="s">
        <v>199</v>
      </c>
      <c r="B2" s="502" t="s">
        <v>345</v>
      </c>
      <c r="C2" s="503" t="s">
        <v>309</v>
      </c>
      <c r="D2" s="501" t="s">
        <v>200</v>
      </c>
      <c r="E2" s="1006" t="s">
        <v>201</v>
      </c>
      <c r="F2" s="1007"/>
      <c r="G2" s="1007"/>
      <c r="H2" s="1007"/>
      <c r="I2" s="1007"/>
      <c r="J2" s="1007"/>
      <c r="K2" s="1007"/>
      <c r="L2" s="1008"/>
    </row>
    <row r="3" spans="1:12" ht="14.25" thickTop="1">
      <c r="A3" s="505" t="s">
        <v>210</v>
      </c>
      <c r="B3" s="546">
        <v>551600</v>
      </c>
      <c r="C3" s="547">
        <v>530000</v>
      </c>
      <c r="D3" s="271">
        <f>+B3-C3</f>
        <v>21600</v>
      </c>
      <c r="E3" s="548" t="s">
        <v>413</v>
      </c>
      <c r="F3" s="548"/>
      <c r="G3" s="548"/>
      <c r="H3" s="548"/>
      <c r="I3" s="549"/>
      <c r="J3" s="550"/>
      <c r="K3" s="550"/>
      <c r="L3" s="551"/>
    </row>
    <row r="4" spans="1:12">
      <c r="A4" s="507" t="s">
        <v>211</v>
      </c>
      <c r="B4" s="365">
        <v>210000</v>
      </c>
      <c r="C4" s="552">
        <v>210000</v>
      </c>
      <c r="D4" s="271">
        <f t="shared" ref="D4:D15" si="0">+B4-C4</f>
        <v>0</v>
      </c>
      <c r="E4" s="553" t="s">
        <v>416</v>
      </c>
      <c r="F4" s="385"/>
      <c r="G4" s="385"/>
      <c r="H4" s="385"/>
      <c r="I4" s="385"/>
      <c r="J4" s="379"/>
      <c r="K4" s="379"/>
      <c r="L4" s="386"/>
    </row>
    <row r="5" spans="1:12">
      <c r="A5" s="507" t="s">
        <v>212</v>
      </c>
      <c r="B5" s="365">
        <v>1584000</v>
      </c>
      <c r="C5" s="554">
        <v>1584000</v>
      </c>
      <c r="D5" s="271">
        <f t="shared" si="0"/>
        <v>0</v>
      </c>
      <c r="E5" s="385" t="s">
        <v>273</v>
      </c>
      <c r="F5" s="385"/>
      <c r="G5" s="385"/>
      <c r="H5" s="385"/>
      <c r="I5" s="385"/>
      <c r="J5" s="379"/>
      <c r="K5" s="379"/>
      <c r="L5" s="386"/>
    </row>
    <row r="6" spans="1:12" ht="13.5" customHeight="1">
      <c r="A6" s="507" t="s">
        <v>213</v>
      </c>
      <c r="B6" s="554">
        <v>48000</v>
      </c>
      <c r="C6" s="554">
        <v>48000</v>
      </c>
      <c r="D6" s="271">
        <f t="shared" si="0"/>
        <v>0</v>
      </c>
      <c r="E6" s="555" t="s">
        <v>414</v>
      </c>
      <c r="F6" s="556"/>
      <c r="G6" s="556"/>
      <c r="H6" s="556"/>
      <c r="I6" s="556"/>
      <c r="J6" s="556"/>
      <c r="K6" s="556"/>
      <c r="L6" s="557"/>
    </row>
    <row r="7" spans="1:12">
      <c r="A7" s="507" t="s">
        <v>214</v>
      </c>
      <c r="B7" s="365">
        <v>60000</v>
      </c>
      <c r="C7" s="552">
        <v>60000</v>
      </c>
      <c r="D7" s="271">
        <f t="shared" si="0"/>
        <v>0</v>
      </c>
      <c r="E7" s="385" t="s">
        <v>415</v>
      </c>
      <c r="F7" s="385"/>
      <c r="G7" s="385"/>
      <c r="H7" s="385"/>
      <c r="I7" s="385"/>
      <c r="J7" s="379"/>
      <c r="K7" s="379"/>
      <c r="L7" s="386"/>
    </row>
    <row r="8" spans="1:12">
      <c r="A8" s="507" t="s">
        <v>215</v>
      </c>
      <c r="B8" s="365">
        <f>E8*G8</f>
        <v>103200</v>
      </c>
      <c r="C8" s="552">
        <v>10000</v>
      </c>
      <c r="D8" s="271">
        <f t="shared" si="0"/>
        <v>93200</v>
      </c>
      <c r="E8" s="377">
        <v>1290</v>
      </c>
      <c r="F8" s="368" t="s">
        <v>407</v>
      </c>
      <c r="G8" s="558">
        <v>80</v>
      </c>
      <c r="H8" s="385" t="s">
        <v>408</v>
      </c>
      <c r="I8" s="385"/>
      <c r="J8" s="379"/>
      <c r="K8" s="379"/>
      <c r="L8" s="386"/>
    </row>
    <row r="9" spans="1:12">
      <c r="A9" s="507" t="s">
        <v>50</v>
      </c>
      <c r="B9" s="365">
        <v>0</v>
      </c>
      <c r="C9" s="554">
        <v>0</v>
      </c>
      <c r="D9" s="271">
        <f t="shared" si="0"/>
        <v>0</v>
      </c>
      <c r="E9" s="385"/>
      <c r="F9" s="385"/>
      <c r="G9" s="385"/>
      <c r="H9" s="385"/>
      <c r="I9" s="385"/>
      <c r="J9" s="379"/>
      <c r="K9" s="379"/>
      <c r="L9" s="386"/>
    </row>
    <row r="10" spans="1:12">
      <c r="A10" s="507" t="s">
        <v>216</v>
      </c>
      <c r="B10" s="365">
        <v>353380</v>
      </c>
      <c r="C10" s="365">
        <v>353380</v>
      </c>
      <c r="D10" s="271">
        <f t="shared" si="0"/>
        <v>0</v>
      </c>
      <c r="E10" s="553" t="s">
        <v>341</v>
      </c>
      <c r="F10" s="385"/>
      <c r="G10" s="385"/>
      <c r="H10" s="385"/>
      <c r="I10" s="385"/>
      <c r="J10" s="379"/>
      <c r="K10" s="379"/>
      <c r="L10" s="386"/>
    </row>
    <row r="11" spans="1:12">
      <c r="A11" s="507" t="s">
        <v>217</v>
      </c>
      <c r="B11" s="365">
        <v>30000</v>
      </c>
      <c r="C11" s="552">
        <v>30000</v>
      </c>
      <c r="D11" s="271">
        <f t="shared" si="0"/>
        <v>0</v>
      </c>
      <c r="E11" s="385" t="s">
        <v>409</v>
      </c>
      <c r="F11" s="385"/>
      <c r="G11" s="385"/>
      <c r="H11" s="385"/>
      <c r="I11" s="385"/>
      <c r="J11" s="379"/>
      <c r="K11" s="379"/>
      <c r="L11" s="386"/>
    </row>
    <row r="12" spans="1:12">
      <c r="A12" s="507" t="s">
        <v>218</v>
      </c>
      <c r="B12" s="365">
        <v>70000</v>
      </c>
      <c r="C12" s="552">
        <v>70000</v>
      </c>
      <c r="D12" s="271">
        <f t="shared" si="0"/>
        <v>0</v>
      </c>
      <c r="E12" s="385"/>
      <c r="F12" s="385"/>
      <c r="G12" s="385"/>
      <c r="H12" s="385"/>
      <c r="I12" s="385"/>
      <c r="J12" s="379"/>
      <c r="K12" s="379"/>
      <c r="L12" s="386"/>
    </row>
    <row r="13" spans="1:12">
      <c r="A13" s="507" t="s">
        <v>274</v>
      </c>
      <c r="B13" s="365">
        <v>50000</v>
      </c>
      <c r="C13" s="552">
        <v>50000</v>
      </c>
      <c r="D13" s="271">
        <f t="shared" si="0"/>
        <v>0</v>
      </c>
      <c r="E13" s="406" t="s">
        <v>310</v>
      </c>
      <c r="F13" s="385"/>
      <c r="G13" s="385"/>
      <c r="H13" s="385"/>
      <c r="I13" s="385"/>
      <c r="J13" s="379"/>
      <c r="K13" s="379"/>
      <c r="L13" s="386"/>
    </row>
    <row r="14" spans="1:12">
      <c r="A14" s="507" t="s">
        <v>219</v>
      </c>
      <c r="B14" s="554">
        <v>150000</v>
      </c>
      <c r="C14" s="554">
        <v>150000</v>
      </c>
      <c r="D14" s="271">
        <f>+B14-C14</f>
        <v>0</v>
      </c>
      <c r="E14" s="385" t="s">
        <v>275</v>
      </c>
      <c r="F14" s="385"/>
      <c r="G14" s="385"/>
      <c r="H14" s="385"/>
      <c r="I14" s="385"/>
      <c r="J14" s="379"/>
      <c r="K14" s="379"/>
      <c r="L14" s="386"/>
    </row>
    <row r="15" spans="1:12" ht="14.25" thickBot="1">
      <c r="A15" s="559" t="s">
        <v>169</v>
      </c>
      <c r="B15" s="560">
        <v>70000</v>
      </c>
      <c r="C15" s="561">
        <v>70000</v>
      </c>
      <c r="D15" s="562">
        <f t="shared" si="0"/>
        <v>0</v>
      </c>
      <c r="E15" s="563" t="s">
        <v>400</v>
      </c>
      <c r="F15" s="563"/>
      <c r="G15" s="563"/>
      <c r="H15" s="563"/>
      <c r="I15" s="563"/>
      <c r="J15" s="564"/>
      <c r="K15" s="564"/>
      <c r="L15" s="565"/>
    </row>
    <row r="16" spans="1:12" ht="14.25" thickTop="1">
      <c r="A16" s="566" t="s">
        <v>140</v>
      </c>
      <c r="B16" s="376">
        <f>SUM(B3:B15)</f>
        <v>3280180</v>
      </c>
      <c r="C16" s="376">
        <v>3165380</v>
      </c>
      <c r="D16" s="567">
        <f>SUM(D3:D15)</f>
        <v>114800</v>
      </c>
      <c r="E16" s="568"/>
      <c r="F16" s="569"/>
      <c r="G16" s="569"/>
      <c r="H16" s="569"/>
      <c r="I16" s="569"/>
      <c r="J16" s="408"/>
      <c r="K16" s="408"/>
      <c r="L16" s="570"/>
    </row>
    <row r="17" spans="1:12" ht="14.25">
      <c r="A17" s="369"/>
      <c r="B17" s="496"/>
      <c r="C17" s="571"/>
      <c r="D17" s="369"/>
      <c r="E17" s="545"/>
      <c r="F17" s="545"/>
      <c r="G17" s="545"/>
      <c r="H17" s="545"/>
      <c r="I17" s="545"/>
      <c r="J17" s="369"/>
      <c r="K17" s="369"/>
      <c r="L17" s="369"/>
    </row>
    <row r="18" spans="1:12" ht="14.25">
      <c r="A18" s="500" t="s">
        <v>220</v>
      </c>
      <c r="B18" s="496"/>
      <c r="C18" s="497"/>
      <c r="D18" s="369"/>
      <c r="E18" s="545"/>
      <c r="F18" s="545"/>
      <c r="G18" s="545"/>
      <c r="H18" s="545"/>
      <c r="I18" s="545"/>
      <c r="J18" s="369"/>
      <c r="K18" s="369"/>
      <c r="L18" s="369"/>
    </row>
    <row r="19" spans="1:12" ht="14.25" thickBot="1">
      <c r="A19" s="501" t="s">
        <v>199</v>
      </c>
      <c r="B19" s="502" t="s">
        <v>345</v>
      </c>
      <c r="C19" s="503" t="s">
        <v>309</v>
      </c>
      <c r="D19" s="501" t="s">
        <v>200</v>
      </c>
      <c r="E19" s="1006" t="s">
        <v>201</v>
      </c>
      <c r="F19" s="1007"/>
      <c r="G19" s="1007"/>
      <c r="H19" s="1007"/>
      <c r="I19" s="1007"/>
      <c r="J19" s="1007"/>
      <c r="K19" s="1007"/>
      <c r="L19" s="1008"/>
    </row>
    <row r="20" spans="1:12" ht="14.25" thickTop="1">
      <c r="A20" s="505" t="s">
        <v>221</v>
      </c>
      <c r="B20" s="506">
        <f>+F20+(I20*K20)</f>
        <v>200000</v>
      </c>
      <c r="C20" s="506">
        <v>220000</v>
      </c>
      <c r="D20" s="572">
        <f>B20-C20</f>
        <v>-20000</v>
      </c>
      <c r="E20" s="573"/>
      <c r="F20" s="1024">
        <v>30000</v>
      </c>
      <c r="G20" s="1024"/>
      <c r="H20" s="1024"/>
      <c r="I20" s="372">
        <v>5000</v>
      </c>
      <c r="J20" s="366" t="s">
        <v>208</v>
      </c>
      <c r="K20" s="369">
        <v>34</v>
      </c>
      <c r="L20" s="574" t="s">
        <v>197</v>
      </c>
    </row>
    <row r="21" spans="1:12">
      <c r="A21" s="507" t="s">
        <v>222</v>
      </c>
      <c r="B21" s="365">
        <f>+(E21*G21)+(I21*K21)</f>
        <v>185000</v>
      </c>
      <c r="C21" s="365">
        <v>60000</v>
      </c>
      <c r="D21" s="554">
        <f>B21-C21</f>
        <v>125000</v>
      </c>
      <c r="E21" s="575">
        <v>5000</v>
      </c>
      <c r="F21" s="368" t="s">
        <v>208</v>
      </c>
      <c r="G21" s="369">
        <v>37</v>
      </c>
      <c r="H21" s="369" t="s">
        <v>297</v>
      </c>
      <c r="I21" s="373">
        <v>2500</v>
      </c>
      <c r="J21" s="368" t="s">
        <v>208</v>
      </c>
      <c r="K21" s="409">
        <v>0</v>
      </c>
      <c r="L21" s="401" t="s">
        <v>223</v>
      </c>
    </row>
    <row r="22" spans="1:12">
      <c r="A22" s="507" t="s">
        <v>224</v>
      </c>
      <c r="B22" s="365">
        <f>+E22*G22</f>
        <v>72930</v>
      </c>
      <c r="C22" s="365">
        <v>84968</v>
      </c>
      <c r="D22" s="554">
        <f t="shared" ref="D22:D34" si="1">B22-C22</f>
        <v>-12038</v>
      </c>
      <c r="E22" s="575">
        <f>165*13</f>
        <v>2145</v>
      </c>
      <c r="F22" s="368" t="s">
        <v>208</v>
      </c>
      <c r="G22" s="369">
        <v>34</v>
      </c>
      <c r="H22" s="369" t="s">
        <v>223</v>
      </c>
      <c r="I22" s="374" t="s">
        <v>411</v>
      </c>
      <c r="J22" s="375"/>
      <c r="K22" s="369"/>
      <c r="L22" s="576"/>
    </row>
    <row r="23" spans="1:12">
      <c r="A23" s="507" t="s">
        <v>225</v>
      </c>
      <c r="B23" s="365">
        <f t="shared" ref="B23:B29" si="2">+E23*G23</f>
        <v>62050</v>
      </c>
      <c r="C23" s="365">
        <v>69350</v>
      </c>
      <c r="D23" s="554">
        <f t="shared" si="1"/>
        <v>-7300</v>
      </c>
      <c r="E23" s="575">
        <v>1825</v>
      </c>
      <c r="F23" s="368" t="s">
        <v>208</v>
      </c>
      <c r="G23" s="369">
        <v>34</v>
      </c>
      <c r="H23" s="369" t="s">
        <v>223</v>
      </c>
      <c r="I23" s="374"/>
      <c r="J23" s="375"/>
      <c r="K23" s="369"/>
      <c r="L23" s="576"/>
    </row>
    <row r="24" spans="1:12" hidden="1">
      <c r="A24" s="507" t="s">
        <v>402</v>
      </c>
      <c r="B24" s="365"/>
      <c r="C24" s="365">
        <v>0</v>
      </c>
      <c r="D24" s="554">
        <f t="shared" si="1"/>
        <v>0</v>
      </c>
      <c r="E24" s="575">
        <v>1500</v>
      </c>
      <c r="F24" s="368" t="s">
        <v>208</v>
      </c>
      <c r="G24" s="369">
        <v>34</v>
      </c>
      <c r="H24" s="369" t="s">
        <v>223</v>
      </c>
      <c r="I24" s="374"/>
      <c r="J24" s="375"/>
      <c r="K24" s="369"/>
      <c r="L24" s="576"/>
    </row>
    <row r="25" spans="1:12">
      <c r="A25" s="507" t="s">
        <v>403</v>
      </c>
      <c r="B25" s="365">
        <f t="shared" ref="B25" si="3">+E25*G25</f>
        <v>51000</v>
      </c>
      <c r="C25" s="365">
        <v>0</v>
      </c>
      <c r="D25" s="554">
        <f t="shared" ref="D25" si="4">B25-C25</f>
        <v>51000</v>
      </c>
      <c r="E25" s="575">
        <v>1500</v>
      </c>
      <c r="F25" s="368" t="s">
        <v>208</v>
      </c>
      <c r="G25" s="369">
        <v>34</v>
      </c>
      <c r="H25" s="369" t="s">
        <v>223</v>
      </c>
      <c r="I25" s="374"/>
      <c r="J25" s="375"/>
      <c r="K25" s="369"/>
      <c r="L25" s="576"/>
    </row>
    <row r="26" spans="1:12">
      <c r="A26" s="507" t="s">
        <v>307</v>
      </c>
      <c r="B26" s="365">
        <v>8000</v>
      </c>
      <c r="C26" s="365">
        <v>8000</v>
      </c>
      <c r="D26" s="554">
        <f t="shared" si="1"/>
        <v>0</v>
      </c>
      <c r="E26" s="575">
        <v>8000</v>
      </c>
      <c r="F26" s="368" t="s">
        <v>208</v>
      </c>
      <c r="G26" s="369">
        <v>1</v>
      </c>
      <c r="H26" s="369" t="s">
        <v>197</v>
      </c>
      <c r="I26" s="374"/>
      <c r="J26" s="375"/>
      <c r="K26" s="369"/>
      <c r="L26" s="576"/>
    </row>
    <row r="27" spans="1:12">
      <c r="A27" s="507" t="s">
        <v>226</v>
      </c>
      <c r="B27" s="365">
        <f t="shared" si="2"/>
        <v>85000</v>
      </c>
      <c r="C27" s="365">
        <v>95000</v>
      </c>
      <c r="D27" s="554">
        <f t="shared" si="1"/>
        <v>-10000</v>
      </c>
      <c r="E27" s="575">
        <v>2500</v>
      </c>
      <c r="F27" s="368" t="s">
        <v>208</v>
      </c>
      <c r="G27" s="369">
        <v>34</v>
      </c>
      <c r="H27" s="369" t="s">
        <v>223</v>
      </c>
      <c r="I27" s="374"/>
      <c r="J27" s="375"/>
      <c r="K27" s="369"/>
      <c r="L27" s="576"/>
    </row>
    <row r="28" spans="1:12">
      <c r="A28" s="507" t="s">
        <v>227</v>
      </c>
      <c r="B28" s="365">
        <f t="shared" si="2"/>
        <v>119000</v>
      </c>
      <c r="C28" s="365">
        <v>133000</v>
      </c>
      <c r="D28" s="554">
        <f t="shared" si="1"/>
        <v>-14000</v>
      </c>
      <c r="E28" s="575">
        <v>3500</v>
      </c>
      <c r="F28" s="368" t="s">
        <v>208</v>
      </c>
      <c r="G28" s="369">
        <v>34</v>
      </c>
      <c r="H28" s="369" t="s">
        <v>223</v>
      </c>
      <c r="I28" s="374"/>
      <c r="J28" s="375"/>
      <c r="K28" s="369"/>
      <c r="L28" s="576"/>
    </row>
    <row r="29" spans="1:12">
      <c r="A29" s="507" t="s">
        <v>228</v>
      </c>
      <c r="B29" s="365">
        <f t="shared" si="2"/>
        <v>68000</v>
      </c>
      <c r="C29" s="365">
        <v>76000</v>
      </c>
      <c r="D29" s="554">
        <f t="shared" si="1"/>
        <v>-8000</v>
      </c>
      <c r="E29" s="575">
        <v>2000</v>
      </c>
      <c r="F29" s="368" t="s">
        <v>208</v>
      </c>
      <c r="G29" s="369">
        <v>34</v>
      </c>
      <c r="H29" s="369" t="s">
        <v>223</v>
      </c>
      <c r="I29" s="374"/>
      <c r="J29" s="375"/>
      <c r="K29" s="369"/>
      <c r="L29" s="576"/>
    </row>
    <row r="30" spans="1:12">
      <c r="A30" s="507" t="s">
        <v>229</v>
      </c>
      <c r="B30" s="365">
        <f>E30*G30</f>
        <v>14000</v>
      </c>
      <c r="C30" s="271">
        <v>14000</v>
      </c>
      <c r="D30" s="552">
        <f>B30-C30</f>
        <v>0</v>
      </c>
      <c r="E30" s="577">
        <v>7000</v>
      </c>
      <c r="F30" s="368" t="s">
        <v>208</v>
      </c>
      <c r="G30" s="369">
        <v>2</v>
      </c>
      <c r="H30" s="369" t="s">
        <v>298</v>
      </c>
      <c r="I30" s="578"/>
      <c r="J30" s="375"/>
      <c r="K30" s="369"/>
      <c r="L30" s="401"/>
    </row>
    <row r="31" spans="1:12">
      <c r="A31" s="507" t="s">
        <v>230</v>
      </c>
      <c r="B31" s="365">
        <v>50000</v>
      </c>
      <c r="C31" s="271">
        <v>50000</v>
      </c>
      <c r="D31" s="552">
        <f t="shared" si="1"/>
        <v>0</v>
      </c>
      <c r="E31" s="508"/>
      <c r="F31" s="369"/>
      <c r="G31" s="369"/>
      <c r="H31" s="369"/>
      <c r="I31" s="369"/>
      <c r="J31" s="369"/>
      <c r="K31" s="369"/>
      <c r="L31" s="401"/>
    </row>
    <row r="32" spans="1:12">
      <c r="A32" s="507" t="s">
        <v>231</v>
      </c>
      <c r="B32" s="365">
        <v>2000</v>
      </c>
      <c r="C32" s="271">
        <v>2000</v>
      </c>
      <c r="D32" s="552">
        <f t="shared" si="1"/>
        <v>0</v>
      </c>
      <c r="E32" s="508"/>
      <c r="F32" s="369"/>
      <c r="G32" s="369"/>
      <c r="H32" s="369"/>
      <c r="I32" s="369"/>
      <c r="J32" s="369"/>
      <c r="K32" s="369"/>
      <c r="L32" s="401"/>
    </row>
    <row r="33" spans="1:12">
      <c r="A33" s="507" t="s">
        <v>232</v>
      </c>
      <c r="B33" s="365">
        <v>5000</v>
      </c>
      <c r="C33" s="271">
        <v>5000</v>
      </c>
      <c r="D33" s="552">
        <f t="shared" si="1"/>
        <v>0</v>
      </c>
      <c r="E33" s="508"/>
      <c r="F33" s="369"/>
      <c r="G33" s="369"/>
      <c r="H33" s="369"/>
      <c r="I33" s="369"/>
      <c r="J33" s="369"/>
      <c r="K33" s="369"/>
      <c r="L33" s="401"/>
    </row>
    <row r="34" spans="1:12" ht="14.25" thickBot="1">
      <c r="A34" s="507" t="s">
        <v>233</v>
      </c>
      <c r="B34" s="365">
        <v>6000</v>
      </c>
      <c r="C34" s="271">
        <v>6000</v>
      </c>
      <c r="D34" s="552">
        <f t="shared" si="1"/>
        <v>0</v>
      </c>
      <c r="E34" s="508"/>
      <c r="F34" s="369"/>
      <c r="G34" s="369"/>
      <c r="H34" s="369"/>
      <c r="I34" s="369"/>
      <c r="J34" s="369"/>
      <c r="K34" s="369"/>
      <c r="L34" s="401"/>
    </row>
    <row r="35" spans="1:12" ht="14.25" thickTop="1">
      <c r="A35" s="566" t="s">
        <v>140</v>
      </c>
      <c r="B35" s="382">
        <f>SUM(B20:B34)</f>
        <v>927980</v>
      </c>
      <c r="C35" s="382">
        <v>823318</v>
      </c>
      <c r="D35" s="382">
        <f>SUM(D20:D34)</f>
        <v>104662</v>
      </c>
      <c r="E35" s="568"/>
      <c r="F35" s="569"/>
      <c r="G35" s="569"/>
      <c r="H35" s="569"/>
      <c r="I35" s="569"/>
      <c r="J35" s="408"/>
      <c r="K35" s="408"/>
      <c r="L35" s="570"/>
    </row>
    <row r="37" spans="1:12" ht="14.25">
      <c r="A37" s="500" t="s">
        <v>311</v>
      </c>
      <c r="B37" s="496"/>
      <c r="C37" s="497"/>
      <c r="D37" s="369"/>
      <c r="E37" s="545"/>
      <c r="F37" s="545"/>
      <c r="G37" s="545"/>
      <c r="H37" s="545"/>
      <c r="I37" s="545"/>
      <c r="J37" s="369"/>
      <c r="K37" s="369"/>
      <c r="L37" s="369"/>
    </row>
    <row r="38" spans="1:12" ht="14.25" thickBot="1">
      <c r="A38" s="501" t="s">
        <v>199</v>
      </c>
      <c r="B38" s="502" t="s">
        <v>345</v>
      </c>
      <c r="C38" s="503" t="s">
        <v>309</v>
      </c>
      <c r="D38" s="501" t="s">
        <v>200</v>
      </c>
      <c r="E38" s="1006" t="s">
        <v>201</v>
      </c>
      <c r="F38" s="1007"/>
      <c r="G38" s="1007"/>
      <c r="H38" s="1007"/>
      <c r="I38" s="1007"/>
      <c r="J38" s="1007"/>
      <c r="K38" s="1007"/>
      <c r="L38" s="1008"/>
    </row>
    <row r="39" spans="1:12" ht="14.25" thickTop="1">
      <c r="A39" s="509" t="s">
        <v>276</v>
      </c>
      <c r="B39" s="271">
        <v>200000</v>
      </c>
      <c r="C39" s="271">
        <v>200000</v>
      </c>
      <c r="D39" s="271">
        <f>B39-C39</f>
        <v>0</v>
      </c>
      <c r="E39" s="377"/>
      <c r="F39" s="385"/>
      <c r="G39" s="385"/>
      <c r="H39" s="385"/>
      <c r="I39" s="385"/>
      <c r="J39" s="379"/>
      <c r="K39" s="379"/>
      <c r="L39" s="386"/>
    </row>
    <row r="40" spans="1:12">
      <c r="A40" s="579" t="s">
        <v>277</v>
      </c>
      <c r="B40" s="365">
        <f>+E40*G40</f>
        <v>670800</v>
      </c>
      <c r="C40" s="580">
        <v>655350</v>
      </c>
      <c r="D40" s="580">
        <f>B40-C40</f>
        <v>15450</v>
      </c>
      <c r="E40" s="581">
        <v>1290</v>
      </c>
      <c r="F40" s="582" t="s">
        <v>208</v>
      </c>
      <c r="G40" s="583">
        <v>520</v>
      </c>
      <c r="H40" s="584" t="s">
        <v>331</v>
      </c>
      <c r="I40" s="584"/>
      <c r="J40" s="585"/>
      <c r="K40" s="585"/>
      <c r="L40" s="586"/>
    </row>
    <row r="41" spans="1:12">
      <c r="A41" s="509" t="s">
        <v>278</v>
      </c>
      <c r="B41" s="271">
        <v>100000</v>
      </c>
      <c r="C41" s="271">
        <v>100000</v>
      </c>
      <c r="D41" s="271">
        <f>B41-C41</f>
        <v>0</v>
      </c>
      <c r="E41" s="377"/>
      <c r="F41" s="385"/>
      <c r="G41" s="385"/>
      <c r="H41" s="385"/>
      <c r="I41" s="385"/>
      <c r="J41" s="379"/>
      <c r="K41" s="379"/>
      <c r="L41" s="386"/>
    </row>
    <row r="42" spans="1:12" ht="14.25" thickBot="1">
      <c r="A42" s="509" t="s">
        <v>404</v>
      </c>
      <c r="B42" s="271">
        <v>0</v>
      </c>
      <c r="C42" s="271">
        <v>0</v>
      </c>
      <c r="D42" s="271">
        <f>B42-C42</f>
        <v>0</v>
      </c>
      <c r="E42" s="377"/>
      <c r="F42" s="385"/>
      <c r="G42" s="385"/>
      <c r="H42" s="385"/>
      <c r="I42" s="385"/>
      <c r="J42" s="379"/>
      <c r="K42" s="379"/>
      <c r="L42" s="386"/>
    </row>
    <row r="43" spans="1:12" ht="14.25" thickTop="1">
      <c r="A43" s="566" t="s">
        <v>140</v>
      </c>
      <c r="B43" s="587">
        <f>SUM(B39:B42)</f>
        <v>970800</v>
      </c>
      <c r="C43" s="587">
        <v>955350</v>
      </c>
      <c r="D43" s="382">
        <f>SUM(D39:D41)</f>
        <v>15450</v>
      </c>
      <c r="E43" s="568"/>
      <c r="F43" s="569"/>
      <c r="G43" s="569"/>
      <c r="H43" s="569"/>
      <c r="I43" s="569"/>
      <c r="J43" s="408"/>
      <c r="K43" s="408"/>
      <c r="L43" s="570"/>
    </row>
  </sheetData>
  <mergeCells count="4">
    <mergeCell ref="E2:L2"/>
    <mergeCell ref="E19:L19"/>
    <mergeCell ref="F20:H20"/>
    <mergeCell ref="E38:L38"/>
  </mergeCells>
  <phoneticPr fontId="2"/>
  <pageMargins left="0.31496062992125984" right="0.31496062992125984" top="0" bottom="0"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tabSelected="1" zoomScaleNormal="100" workbookViewId="0">
      <selection activeCell="C6" sqref="C6"/>
    </sheetView>
  </sheetViews>
  <sheetFormatPr defaultColWidth="9" defaultRowHeight="13.5"/>
  <cols>
    <col min="1" max="1" width="21.5" style="222" customWidth="1"/>
    <col min="2" max="3" width="14.125" style="222" customWidth="1"/>
    <col min="4" max="4" width="11" style="222" customWidth="1"/>
    <col min="5" max="5" width="9" style="222"/>
    <col min="6" max="6" width="3.5" style="222" customWidth="1"/>
    <col min="7" max="7" width="4.25" style="222" customWidth="1"/>
    <col min="8" max="8" width="34.625" style="222" customWidth="1"/>
    <col min="9" max="9" width="3.5" style="222" customWidth="1"/>
    <col min="10" max="10" width="7.5" style="222" customWidth="1"/>
    <col min="11" max="11" width="5.875" style="222" customWidth="1"/>
    <col min="12" max="12" width="9" style="222"/>
    <col min="13" max="13" width="4.125" style="222" customWidth="1"/>
    <col min="14" max="16384" width="9" style="222"/>
  </cols>
  <sheetData>
    <row r="1" spans="1:13" ht="14.25">
      <c r="A1" s="212" t="s">
        <v>234</v>
      </c>
      <c r="B1" s="213"/>
      <c r="C1" s="214"/>
      <c r="D1" s="209"/>
      <c r="E1" s="589"/>
      <c r="F1" s="209"/>
      <c r="G1" s="209"/>
      <c r="H1" s="209"/>
      <c r="I1" s="209"/>
      <c r="J1" s="209"/>
      <c r="K1" s="209"/>
      <c r="L1" s="209"/>
      <c r="M1" s="209"/>
    </row>
    <row r="2" spans="1:13" ht="14.25" thickBot="1">
      <c r="A2" s="215" t="s">
        <v>199</v>
      </c>
      <c r="B2" s="216" t="s">
        <v>346</v>
      </c>
      <c r="C2" s="217" t="s">
        <v>308</v>
      </c>
      <c r="D2" s="215" t="s">
        <v>200</v>
      </c>
      <c r="E2" s="1015" t="s">
        <v>235</v>
      </c>
      <c r="F2" s="1016"/>
      <c r="G2" s="1016"/>
      <c r="H2" s="1016"/>
      <c r="I2" s="1016"/>
      <c r="J2" s="1016"/>
      <c r="K2" s="1016"/>
      <c r="L2" s="1016"/>
      <c r="M2" s="1017"/>
    </row>
    <row r="3" spans="1:13" ht="23.25" customHeight="1" thickTop="1">
      <c r="A3" s="590" t="s">
        <v>332</v>
      </c>
      <c r="B3" s="591">
        <f>E3*G3+E4*G4+E5*G5+E6*G6+E7*G7+E8*G8</f>
        <v>85900</v>
      </c>
      <c r="C3" s="592">
        <v>80900</v>
      </c>
      <c r="D3" s="593">
        <f>B3-C3</f>
        <v>5000</v>
      </c>
      <c r="E3" s="594">
        <v>37620</v>
      </c>
      <c r="F3" s="595" t="s">
        <v>333</v>
      </c>
      <c r="G3" s="596">
        <v>1</v>
      </c>
      <c r="H3" s="597" t="s">
        <v>334</v>
      </c>
      <c r="I3" s="597"/>
      <c r="J3" s="597"/>
      <c r="K3" s="597"/>
      <c r="L3" s="597"/>
      <c r="M3" s="598"/>
    </row>
    <row r="4" spans="1:13">
      <c r="A4" s="221"/>
      <c r="B4" s="591"/>
      <c r="C4" s="592"/>
      <c r="D4" s="599"/>
      <c r="E4" s="594">
        <v>30</v>
      </c>
      <c r="F4" s="595" t="s">
        <v>333</v>
      </c>
      <c r="G4" s="596">
        <v>80</v>
      </c>
      <c r="H4" s="596" t="s">
        <v>335</v>
      </c>
      <c r="I4" s="596"/>
      <c r="J4" s="596"/>
      <c r="K4" s="596"/>
      <c r="L4" s="596"/>
      <c r="M4" s="600"/>
    </row>
    <row r="5" spans="1:13" ht="13.5" customHeight="1">
      <c r="A5" s="221"/>
      <c r="B5" s="591"/>
      <c r="C5" s="592"/>
      <c r="D5" s="599"/>
      <c r="E5" s="601">
        <v>7520</v>
      </c>
      <c r="F5" s="595" t="s">
        <v>333</v>
      </c>
      <c r="G5" s="596">
        <v>1</v>
      </c>
      <c r="H5" s="602" t="s">
        <v>336</v>
      </c>
      <c r="I5" s="602"/>
      <c r="J5" s="602"/>
      <c r="K5" s="602"/>
      <c r="L5" s="602"/>
      <c r="M5" s="603"/>
    </row>
    <row r="6" spans="1:13">
      <c r="A6" s="221"/>
      <c r="B6" s="591"/>
      <c r="C6" s="592"/>
      <c r="D6" s="599"/>
      <c r="E6" s="594">
        <v>180</v>
      </c>
      <c r="F6" s="595" t="s">
        <v>333</v>
      </c>
      <c r="G6" s="596">
        <v>2</v>
      </c>
      <c r="H6" s="596" t="s">
        <v>350</v>
      </c>
      <c r="I6" s="596"/>
      <c r="J6" s="596"/>
      <c r="K6" s="596"/>
      <c r="L6" s="596"/>
      <c r="M6" s="600"/>
    </row>
    <row r="7" spans="1:13">
      <c r="A7" s="221"/>
      <c r="B7" s="591"/>
      <c r="C7" s="592"/>
      <c r="D7" s="599"/>
      <c r="E7" s="594">
        <v>19000</v>
      </c>
      <c r="F7" s="595"/>
      <c r="G7" s="596">
        <v>1</v>
      </c>
      <c r="H7" s="209" t="s">
        <v>337</v>
      </c>
      <c r="I7" s="596"/>
      <c r="J7" s="596"/>
      <c r="K7" s="596"/>
      <c r="L7" s="596"/>
      <c r="M7" s="600"/>
    </row>
    <row r="8" spans="1:13" ht="14.25" thickBot="1">
      <c r="A8" s="221"/>
      <c r="B8" s="591"/>
      <c r="C8" s="592"/>
      <c r="D8" s="599"/>
      <c r="E8" s="594">
        <v>19000</v>
      </c>
      <c r="F8" s="595"/>
      <c r="G8" s="596">
        <v>1</v>
      </c>
      <c r="H8" s="209" t="s">
        <v>338</v>
      </c>
      <c r="I8" s="596"/>
      <c r="J8" s="596"/>
      <c r="K8" s="596"/>
      <c r="L8" s="596"/>
      <c r="M8" s="600"/>
    </row>
    <row r="9" spans="1:13" ht="14.25" thickTop="1">
      <c r="A9" s="604" t="s">
        <v>140</v>
      </c>
      <c r="B9" s="605">
        <f>SUM(B3:B8)</f>
        <v>85900</v>
      </c>
      <c r="C9" s="605">
        <v>80900</v>
      </c>
      <c r="D9" s="605">
        <f>SUM(D3:D8)</f>
        <v>5000</v>
      </c>
      <c r="E9" s="606"/>
      <c r="F9" s="607"/>
      <c r="G9" s="607"/>
      <c r="H9" s="607"/>
      <c r="I9" s="607"/>
      <c r="J9" s="607"/>
      <c r="K9" s="607"/>
      <c r="L9" s="607"/>
      <c r="M9" s="608"/>
    </row>
    <row r="10" spans="1:13">
      <c r="A10" s="209"/>
      <c r="B10" s="224"/>
      <c r="C10" s="609"/>
      <c r="D10" s="209"/>
      <c r="E10" s="589"/>
      <c r="F10" s="209"/>
      <c r="G10" s="209"/>
      <c r="H10" s="209"/>
      <c r="I10" s="209"/>
      <c r="J10" s="209"/>
      <c r="K10" s="209"/>
      <c r="L10" s="209"/>
      <c r="M10" s="209"/>
    </row>
    <row r="11" spans="1:13" ht="14.25">
      <c r="A11" s="212" t="s">
        <v>236</v>
      </c>
      <c r="B11" s="213"/>
      <c r="C11" s="214"/>
      <c r="D11" s="209"/>
      <c r="E11" s="589"/>
      <c r="F11" s="209"/>
      <c r="G11" s="209"/>
      <c r="H11" s="209"/>
      <c r="I11" s="209"/>
      <c r="J11" s="209"/>
      <c r="K11" s="209"/>
      <c r="L11" s="209"/>
      <c r="M11" s="209"/>
    </row>
    <row r="12" spans="1:13" ht="14.25" thickBot="1">
      <c r="A12" s="215" t="s">
        <v>199</v>
      </c>
      <c r="B12" s="216" t="s">
        <v>345</v>
      </c>
      <c r="C12" s="217" t="s">
        <v>309</v>
      </c>
      <c r="D12" s="215" t="s">
        <v>200</v>
      </c>
      <c r="E12" s="1015" t="s">
        <v>235</v>
      </c>
      <c r="F12" s="1016"/>
      <c r="G12" s="1016"/>
      <c r="H12" s="1016"/>
      <c r="I12" s="1016"/>
      <c r="J12" s="1016"/>
      <c r="K12" s="1016"/>
      <c r="L12" s="1016"/>
      <c r="M12" s="1017"/>
    </row>
    <row r="13" spans="1:13" ht="14.25" thickTop="1">
      <c r="A13" s="218" t="s">
        <v>237</v>
      </c>
      <c r="B13" s="610">
        <v>50000</v>
      </c>
      <c r="C13" s="610">
        <v>50000</v>
      </c>
      <c r="D13" s="611">
        <f>B13-C13</f>
        <v>0</v>
      </c>
      <c r="E13" s="612"/>
      <c r="F13" s="613"/>
      <c r="G13" s="613"/>
      <c r="H13" s="613"/>
      <c r="I13" s="613"/>
      <c r="J13" s="613"/>
      <c r="K13" s="613"/>
      <c r="L13" s="613"/>
      <c r="M13" s="614"/>
    </row>
    <row r="14" spans="1:13">
      <c r="A14" s="210" t="s">
        <v>238</v>
      </c>
      <c r="B14" s="615">
        <v>20000</v>
      </c>
      <c r="C14" s="615">
        <v>20000</v>
      </c>
      <c r="D14" s="592">
        <f>B14-C14</f>
        <v>0</v>
      </c>
      <c r="E14" s="616"/>
      <c r="F14" s="596"/>
      <c r="G14" s="596"/>
      <c r="H14" s="596"/>
      <c r="I14" s="596"/>
      <c r="J14" s="596"/>
      <c r="K14" s="596"/>
      <c r="L14" s="596"/>
      <c r="M14" s="600"/>
    </row>
    <row r="15" spans="1:13" ht="14.25" thickBot="1">
      <c r="A15" s="210" t="s">
        <v>239</v>
      </c>
      <c r="B15" s="615">
        <v>20000</v>
      </c>
      <c r="C15" s="615">
        <v>20000</v>
      </c>
      <c r="D15" s="592">
        <f>B15-C15</f>
        <v>0</v>
      </c>
      <c r="E15" s="616"/>
      <c r="F15" s="596"/>
      <c r="G15" s="596"/>
      <c r="H15" s="596"/>
      <c r="I15" s="596"/>
      <c r="J15" s="596"/>
      <c r="K15" s="596"/>
      <c r="L15" s="596"/>
      <c r="M15" s="600"/>
    </row>
    <row r="16" spans="1:13" ht="14.25" thickTop="1">
      <c r="A16" s="225" t="s">
        <v>140</v>
      </c>
      <c r="B16" s="617">
        <f>SUM(B13:B15)</f>
        <v>90000</v>
      </c>
      <c r="C16" s="617">
        <v>90000</v>
      </c>
      <c r="D16" s="618">
        <f>SUM(D13:D15)</f>
        <v>0</v>
      </c>
      <c r="E16" s="619"/>
      <c r="F16" s="226"/>
      <c r="G16" s="226"/>
      <c r="H16" s="226"/>
      <c r="I16" s="226"/>
      <c r="J16" s="226"/>
      <c r="K16" s="226"/>
      <c r="L16" s="226"/>
      <c r="M16" s="227"/>
    </row>
    <row r="17" spans="1:13">
      <c r="A17" s="209"/>
      <c r="B17" s="224"/>
      <c r="C17" s="609"/>
      <c r="D17" s="209"/>
      <c r="E17" s="589"/>
      <c r="F17" s="209"/>
      <c r="G17" s="209"/>
      <c r="H17" s="209"/>
      <c r="I17" s="209"/>
      <c r="J17" s="209"/>
      <c r="K17" s="209"/>
      <c r="L17" s="209"/>
      <c r="M17" s="209"/>
    </row>
    <row r="18" spans="1:13" ht="14.25">
      <c r="A18" s="212" t="s">
        <v>240</v>
      </c>
      <c r="B18" s="213"/>
      <c r="C18" s="214"/>
      <c r="D18" s="209"/>
      <c r="E18" s="589"/>
      <c r="F18" s="209"/>
      <c r="G18" s="209"/>
      <c r="H18" s="209"/>
      <c r="I18" s="209"/>
      <c r="J18" s="209"/>
      <c r="K18" s="209"/>
      <c r="L18" s="209"/>
      <c r="M18" s="209"/>
    </row>
    <row r="19" spans="1:13" ht="14.25" thickBot="1">
      <c r="A19" s="215" t="s">
        <v>199</v>
      </c>
      <c r="B19" s="216" t="s">
        <v>345</v>
      </c>
      <c r="C19" s="217" t="s">
        <v>309</v>
      </c>
      <c r="D19" s="215" t="s">
        <v>200</v>
      </c>
      <c r="E19" s="1015" t="s">
        <v>241</v>
      </c>
      <c r="F19" s="1016"/>
      <c r="G19" s="1016"/>
      <c r="H19" s="1016"/>
      <c r="I19" s="1016"/>
      <c r="J19" s="1016"/>
      <c r="K19" s="1016"/>
      <c r="L19" s="1016"/>
      <c r="M19" s="1017"/>
    </row>
    <row r="20" spans="1:13" ht="14.25" thickTop="1">
      <c r="A20" s="210" t="s">
        <v>279</v>
      </c>
      <c r="B20" s="610">
        <f>+E20*G20</f>
        <v>111000</v>
      </c>
      <c r="C20" s="611">
        <v>45000</v>
      </c>
      <c r="D20" s="620">
        <f t="shared" ref="D20:D29" si="0">B20-C20</f>
        <v>66000</v>
      </c>
      <c r="E20" s="621">
        <v>3000</v>
      </c>
      <c r="F20" s="595" t="s">
        <v>208</v>
      </c>
      <c r="G20" s="596">
        <v>37</v>
      </c>
      <c r="H20" s="596" t="s">
        <v>197</v>
      </c>
      <c r="I20" s="596"/>
      <c r="J20" s="596"/>
      <c r="K20" s="596"/>
      <c r="L20" s="596"/>
      <c r="M20" s="600"/>
    </row>
    <row r="21" spans="1:13">
      <c r="A21" s="210" t="s">
        <v>280</v>
      </c>
      <c r="B21" s="615">
        <f>+E21*G21</f>
        <v>99530</v>
      </c>
      <c r="C21" s="592">
        <v>34000</v>
      </c>
      <c r="D21" s="592">
        <f t="shared" si="0"/>
        <v>65530</v>
      </c>
      <c r="E21" s="621">
        <f>1700+990</f>
        <v>2690</v>
      </c>
      <c r="F21" s="595" t="s">
        <v>208</v>
      </c>
      <c r="G21" s="596">
        <v>37</v>
      </c>
      <c r="H21" s="596" t="s">
        <v>401</v>
      </c>
      <c r="I21" s="596"/>
      <c r="J21" s="596"/>
      <c r="K21" s="596"/>
      <c r="L21" s="596"/>
      <c r="M21" s="600"/>
    </row>
    <row r="22" spans="1:13">
      <c r="A22" s="210" t="s">
        <v>281</v>
      </c>
      <c r="B22" s="270">
        <f>+E22*G22+J22*K22</f>
        <v>106500</v>
      </c>
      <c r="C22" s="592">
        <v>144000</v>
      </c>
      <c r="D22" s="271">
        <f t="shared" si="0"/>
        <v>-37500</v>
      </c>
      <c r="E22" s="377">
        <v>1500</v>
      </c>
      <c r="F22" s="378" t="s">
        <v>208</v>
      </c>
      <c r="G22" s="379">
        <v>34</v>
      </c>
      <c r="H22" s="596" t="s">
        <v>197</v>
      </c>
      <c r="I22" s="595" t="s">
        <v>282</v>
      </c>
      <c r="J22" s="622">
        <v>1500</v>
      </c>
      <c r="K22" s="623">
        <v>37</v>
      </c>
      <c r="L22" s="596"/>
      <c r="M22" s="600"/>
    </row>
    <row r="23" spans="1:13" hidden="1">
      <c r="A23" s="210"/>
      <c r="B23" s="624"/>
      <c r="C23" s="592"/>
      <c r="D23" s="625"/>
      <c r="E23" s="377"/>
      <c r="F23" s="378"/>
      <c r="G23" s="626"/>
      <c r="H23" s="596"/>
      <c r="I23" s="595"/>
      <c r="J23" s="627"/>
      <c r="K23" s="623"/>
      <c r="L23" s="596"/>
      <c r="M23" s="600"/>
    </row>
    <row r="24" spans="1:13">
      <c r="A24" s="210" t="s">
        <v>397</v>
      </c>
      <c r="B24" s="624">
        <f>+E24*G24+J24*K24</f>
        <v>52800</v>
      </c>
      <c r="C24" s="271">
        <v>0</v>
      </c>
      <c r="D24" s="271">
        <f t="shared" si="0"/>
        <v>52800</v>
      </c>
      <c r="E24" s="377">
        <v>3300</v>
      </c>
      <c r="F24" s="378" t="s">
        <v>208</v>
      </c>
      <c r="G24" s="626">
        <v>8</v>
      </c>
      <c r="H24" s="379" t="s">
        <v>398</v>
      </c>
      <c r="I24" s="378" t="s">
        <v>282</v>
      </c>
      <c r="J24" s="404">
        <v>2200</v>
      </c>
      <c r="K24" s="405">
        <v>12</v>
      </c>
      <c r="L24" s="379" t="s">
        <v>399</v>
      </c>
      <c r="M24" s="628"/>
    </row>
    <row r="25" spans="1:13">
      <c r="A25" s="210" t="s">
        <v>292</v>
      </c>
      <c r="B25" s="270">
        <v>0</v>
      </c>
      <c r="C25" s="271">
        <v>0</v>
      </c>
      <c r="D25" s="271">
        <f t="shared" si="0"/>
        <v>0</v>
      </c>
      <c r="E25" s="385"/>
      <c r="F25" s="378"/>
      <c r="G25" s="379"/>
      <c r="H25" s="379"/>
      <c r="I25" s="378"/>
      <c r="J25" s="404"/>
      <c r="K25" s="405"/>
      <c r="L25" s="379"/>
      <c r="M25" s="600"/>
    </row>
    <row r="26" spans="1:13">
      <c r="A26" s="210" t="s">
        <v>293</v>
      </c>
      <c r="B26" s="270">
        <v>0</v>
      </c>
      <c r="C26" s="592">
        <v>0</v>
      </c>
      <c r="D26" s="592">
        <f t="shared" si="0"/>
        <v>0</v>
      </c>
      <c r="E26" s="588" t="s">
        <v>412</v>
      </c>
      <c r="F26" s="595"/>
      <c r="G26" s="596"/>
      <c r="H26" s="596"/>
      <c r="I26" s="595"/>
      <c r="J26" s="622"/>
      <c r="K26" s="623"/>
      <c r="L26" s="596"/>
      <c r="M26" s="600"/>
    </row>
    <row r="27" spans="1:13">
      <c r="A27" s="210" t="s">
        <v>296</v>
      </c>
      <c r="B27" s="270">
        <f>+E27*G27</f>
        <v>80000</v>
      </c>
      <c r="C27" s="625">
        <v>60000</v>
      </c>
      <c r="D27" s="625">
        <f>B27-C27</f>
        <v>20000</v>
      </c>
      <c r="E27" s="385">
        <v>20000</v>
      </c>
      <c r="F27" s="378" t="s">
        <v>208</v>
      </c>
      <c r="G27" s="379">
        <v>4</v>
      </c>
      <c r="H27" s="596" t="s">
        <v>197</v>
      </c>
      <c r="I27" s="629"/>
      <c r="J27" s="629"/>
      <c r="K27" s="596"/>
      <c r="L27" s="596"/>
      <c r="M27" s="600"/>
    </row>
    <row r="28" spans="1:13">
      <c r="A28" s="210" t="s">
        <v>294</v>
      </c>
      <c r="B28" s="270">
        <v>51000</v>
      </c>
      <c r="C28" s="592">
        <v>51000</v>
      </c>
      <c r="D28" s="271">
        <f t="shared" si="0"/>
        <v>0</v>
      </c>
      <c r="E28" s="406"/>
      <c r="F28" s="378"/>
      <c r="G28" s="379"/>
      <c r="H28" s="596"/>
      <c r="I28" s="595"/>
      <c r="J28" s="630"/>
      <c r="K28" s="623"/>
      <c r="L28" s="596"/>
      <c r="M28" s="600"/>
    </row>
    <row r="29" spans="1:13" ht="14.25" thickBot="1">
      <c r="A29" s="210" t="s">
        <v>295</v>
      </c>
      <c r="B29" s="270">
        <v>25000</v>
      </c>
      <c r="C29" s="592">
        <v>25000</v>
      </c>
      <c r="D29" s="271">
        <f t="shared" si="0"/>
        <v>0</v>
      </c>
      <c r="E29" s="406"/>
      <c r="F29" s="378"/>
      <c r="G29" s="379"/>
      <c r="H29" s="596"/>
      <c r="I29" s="595"/>
      <c r="J29" s="630"/>
      <c r="K29" s="623"/>
      <c r="L29" s="596"/>
      <c r="M29" s="600"/>
    </row>
    <row r="30" spans="1:13" ht="14.25" thickTop="1">
      <c r="A30" s="604" t="s">
        <v>140</v>
      </c>
      <c r="B30" s="631">
        <f>SUM(B20:B29)</f>
        <v>525830</v>
      </c>
      <c r="C30" s="631">
        <f>SUM(C20:C29)</f>
        <v>359000</v>
      </c>
      <c r="D30" s="631">
        <f t="shared" ref="D30" si="1">SUM(D20:D29)</f>
        <v>166830</v>
      </c>
      <c r="E30" s="407"/>
      <c r="F30" s="408"/>
      <c r="G30" s="408"/>
      <c r="H30" s="607"/>
      <c r="I30" s="607"/>
      <c r="J30" s="607"/>
      <c r="K30" s="607"/>
      <c r="L30" s="607"/>
      <c r="M30" s="608"/>
    </row>
  </sheetData>
  <mergeCells count="3">
    <mergeCell ref="E2:M2"/>
    <mergeCell ref="E12:M12"/>
    <mergeCell ref="E19:M19"/>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dimension ref="A1:U32"/>
  <sheetViews>
    <sheetView topLeftCell="A13" zoomScaleNormal="100" workbookViewId="0">
      <pane xSplit="1" topLeftCell="B1" activePane="topRight" state="frozen"/>
      <selection activeCell="G15" sqref="G15:R17"/>
      <selection pane="topRight" activeCell="C32" sqref="C32"/>
    </sheetView>
  </sheetViews>
  <sheetFormatPr defaultColWidth="9" defaultRowHeight="13.5"/>
  <cols>
    <col min="1" max="1" width="13" style="303" bestFit="1" customWidth="1"/>
    <col min="2" max="2" width="9.125" style="303" customWidth="1"/>
    <col min="3" max="7" width="9.5" style="303" customWidth="1"/>
    <col min="8" max="8" width="9.5" style="303" bestFit="1" customWidth="1"/>
    <col min="9" max="9" width="9.5" style="303" customWidth="1"/>
    <col min="10" max="10" width="9.25" style="303" customWidth="1"/>
    <col min="11" max="11" width="9.5" style="303" bestFit="1" customWidth="1"/>
    <col min="12" max="12" width="9.5" style="303" customWidth="1"/>
    <col min="13" max="17" width="9.125" style="303" customWidth="1"/>
    <col min="18" max="18" width="9.25" style="303" bestFit="1" customWidth="1"/>
    <col min="19" max="19" width="10.5" style="303" customWidth="1"/>
    <col min="20" max="20" width="10.25" style="303" bestFit="1" customWidth="1"/>
    <col min="21" max="21" width="9.25" style="303" bestFit="1" customWidth="1"/>
    <col min="22" max="16384" width="9" style="303"/>
  </cols>
  <sheetData>
    <row r="1" spans="1:21" ht="13.5" customHeight="1">
      <c r="A1" s="302"/>
      <c r="B1" s="675" t="s">
        <v>385</v>
      </c>
      <c r="C1" s="675" t="s">
        <v>386</v>
      </c>
      <c r="D1" s="675" t="s">
        <v>387</v>
      </c>
      <c r="E1" s="675" t="s">
        <v>384</v>
      </c>
      <c r="F1" s="675" t="s">
        <v>254</v>
      </c>
      <c r="G1" s="675" t="s">
        <v>392</v>
      </c>
      <c r="H1" s="679" t="s">
        <v>8</v>
      </c>
      <c r="I1" s="689" t="s">
        <v>5</v>
      </c>
      <c r="J1" s="675" t="s">
        <v>388</v>
      </c>
      <c r="K1" s="675" t="s">
        <v>389</v>
      </c>
      <c r="L1" s="675" t="s">
        <v>390</v>
      </c>
      <c r="M1" s="675" t="s">
        <v>391</v>
      </c>
      <c r="N1" s="665" t="s">
        <v>252</v>
      </c>
      <c r="O1" s="665" t="s">
        <v>271</v>
      </c>
      <c r="P1" s="679" t="s">
        <v>272</v>
      </c>
      <c r="Q1" s="679" t="s">
        <v>251</v>
      </c>
      <c r="R1" s="681" t="s">
        <v>6</v>
      </c>
      <c r="S1" s="679" t="s">
        <v>320</v>
      </c>
      <c r="T1" s="685" t="s">
        <v>165</v>
      </c>
      <c r="U1" s="683" t="s">
        <v>7</v>
      </c>
    </row>
    <row r="2" spans="1:21" ht="28.5" customHeight="1" thickBot="1">
      <c r="A2" s="304"/>
      <c r="B2" s="676"/>
      <c r="C2" s="676"/>
      <c r="D2" s="676"/>
      <c r="E2" s="676"/>
      <c r="F2" s="676"/>
      <c r="G2" s="676"/>
      <c r="H2" s="680"/>
      <c r="I2" s="690"/>
      <c r="J2" s="676"/>
      <c r="K2" s="676"/>
      <c r="L2" s="676"/>
      <c r="M2" s="676"/>
      <c r="N2" s="666"/>
      <c r="O2" s="666"/>
      <c r="P2" s="680"/>
      <c r="Q2" s="680"/>
      <c r="R2" s="682"/>
      <c r="S2" s="680"/>
      <c r="T2" s="686"/>
      <c r="U2" s="684"/>
    </row>
    <row r="3" spans="1:21" ht="14.25" thickTop="1">
      <c r="A3" s="305" t="s">
        <v>45</v>
      </c>
      <c r="B3" s="306">
        <f>委員会事業内訳表!D7</f>
        <v>35000</v>
      </c>
      <c r="C3" s="306">
        <f>委員会事業内訳表!D27</f>
        <v>220000</v>
      </c>
      <c r="D3" s="306">
        <f>委員会事業内訳表!C47</f>
        <v>0</v>
      </c>
      <c r="E3" s="306">
        <f>委員会事業内訳表!E68</f>
        <v>76000</v>
      </c>
      <c r="F3" s="306">
        <f>委員会事業内訳表!B90</f>
        <v>0</v>
      </c>
      <c r="G3" s="306">
        <f>委員会事業内訳表!N68</f>
        <v>100000</v>
      </c>
      <c r="H3" s="306">
        <v>0</v>
      </c>
      <c r="I3" s="307">
        <f t="shared" ref="I3:I15" si="0">SUM(B3:H3)</f>
        <v>431000</v>
      </c>
      <c r="J3" s="306">
        <f>委員会事業内訳表!H7</f>
        <v>36000</v>
      </c>
      <c r="K3" s="646">
        <f>委員会事業内訳表!J27</f>
        <v>640000</v>
      </c>
      <c r="L3" s="306">
        <f>委員会事業内訳表!J47</f>
        <v>279000</v>
      </c>
      <c r="M3" s="306">
        <f>委員会事業内訳表!H68</f>
        <v>0</v>
      </c>
      <c r="N3" s="306">
        <f>委員会事業内訳表!J90</f>
        <v>115000</v>
      </c>
      <c r="O3" s="306">
        <f>委員会事業内訳表!P68</f>
        <v>0</v>
      </c>
      <c r="P3" s="306">
        <v>0</v>
      </c>
      <c r="Q3" s="306">
        <v>0</v>
      </c>
      <c r="R3" s="648">
        <f t="shared" ref="R3:R15" si="1">SUM(J3:Q3)</f>
        <v>1070000</v>
      </c>
      <c r="S3" s="306">
        <f>委員会事業内訳表!N90</f>
        <v>0</v>
      </c>
      <c r="T3" s="309">
        <f>SUM(S3:S3)</f>
        <v>0</v>
      </c>
      <c r="U3" s="650">
        <f t="shared" ref="U3:U15" si="2">I3+R3</f>
        <v>1501000</v>
      </c>
    </row>
    <row r="4" spans="1:21">
      <c r="A4" s="297" t="s">
        <v>46</v>
      </c>
      <c r="B4" s="306">
        <f>委員会事業内訳表!D8</f>
        <v>0</v>
      </c>
      <c r="C4" s="306">
        <f>委員会事業内訳表!D28</f>
        <v>85000</v>
      </c>
      <c r="D4" s="306">
        <f>委員会事業内訳表!C48</f>
        <v>0</v>
      </c>
      <c r="E4" s="306">
        <f>委員会事業内訳表!E69</f>
        <v>150000</v>
      </c>
      <c r="F4" s="306">
        <f>委員会事業内訳表!B91</f>
        <v>0</v>
      </c>
      <c r="G4" s="306">
        <f>委員会事業内訳表!N69</f>
        <v>200000</v>
      </c>
      <c r="H4" s="311">
        <v>0</v>
      </c>
      <c r="I4" s="307">
        <f t="shared" si="0"/>
        <v>435000</v>
      </c>
      <c r="J4" s="306">
        <f>委員会事業内訳表!H8</f>
        <v>0</v>
      </c>
      <c r="K4" s="646">
        <f>委員会事業内訳表!J28</f>
        <v>0</v>
      </c>
      <c r="L4" s="306">
        <f>委員会事業内訳表!J48</f>
        <v>100000</v>
      </c>
      <c r="M4" s="306">
        <f>委員会事業内訳表!H69</f>
        <v>0</v>
      </c>
      <c r="N4" s="306">
        <f>委員会事業内訳表!J91</f>
        <v>125000</v>
      </c>
      <c r="O4" s="306">
        <f>委員会事業内訳表!P69</f>
        <v>0</v>
      </c>
      <c r="P4" s="311">
        <v>0</v>
      </c>
      <c r="Q4" s="306">
        <v>0</v>
      </c>
      <c r="R4" s="648">
        <f t="shared" si="1"/>
        <v>225000</v>
      </c>
      <c r="S4" s="306">
        <f>委員会事業内訳表!N91</f>
        <v>0</v>
      </c>
      <c r="T4" s="312">
        <f t="shared" ref="T4:T14" si="3">SUM(S4:S4)</f>
        <v>0</v>
      </c>
      <c r="U4" s="650">
        <f t="shared" si="2"/>
        <v>660000</v>
      </c>
    </row>
    <row r="5" spans="1:21">
      <c r="A5" s="297" t="s">
        <v>47</v>
      </c>
      <c r="B5" s="306">
        <f>委員会事業内訳表!D9</f>
        <v>0</v>
      </c>
      <c r="C5" s="306">
        <f>委員会事業内訳表!D29</f>
        <v>0</v>
      </c>
      <c r="D5" s="306">
        <f>委員会事業内訳表!C49</f>
        <v>0</v>
      </c>
      <c r="E5" s="306">
        <f>委員会事業内訳表!E70</f>
        <v>0</v>
      </c>
      <c r="F5" s="306">
        <f>委員会事業内訳表!B92</f>
        <v>0</v>
      </c>
      <c r="G5" s="306">
        <f>委員会事業内訳表!N70</f>
        <v>0</v>
      </c>
      <c r="H5" s="311">
        <v>0</v>
      </c>
      <c r="I5" s="307">
        <f t="shared" si="0"/>
        <v>0</v>
      </c>
      <c r="J5" s="306">
        <f>委員会事業内訳表!H9</f>
        <v>0</v>
      </c>
      <c r="K5" s="646">
        <f>委員会事業内訳表!J29</f>
        <v>50000</v>
      </c>
      <c r="L5" s="306">
        <f>委員会事業内訳表!J49</f>
        <v>0</v>
      </c>
      <c r="M5" s="306">
        <f>委員会事業内訳表!H70</f>
        <v>0</v>
      </c>
      <c r="N5" s="306">
        <f>委員会事業内訳表!J92</f>
        <v>0</v>
      </c>
      <c r="O5" s="306">
        <f>委員会事業内訳表!P70</f>
        <v>0</v>
      </c>
      <c r="P5" s="311">
        <v>0</v>
      </c>
      <c r="Q5" s="306">
        <v>0</v>
      </c>
      <c r="R5" s="648">
        <f t="shared" si="1"/>
        <v>50000</v>
      </c>
      <c r="S5" s="306">
        <f>委員会事業内訳表!N92</f>
        <v>0</v>
      </c>
      <c r="T5" s="312">
        <f t="shared" si="3"/>
        <v>0</v>
      </c>
      <c r="U5" s="650">
        <f t="shared" si="2"/>
        <v>50000</v>
      </c>
    </row>
    <row r="6" spans="1:21">
      <c r="A6" s="297" t="s">
        <v>48</v>
      </c>
      <c r="B6" s="306">
        <f>委員会事業内訳表!$D$10</f>
        <v>0</v>
      </c>
      <c r="C6" s="306">
        <f>委員会事業内訳表!D30</f>
        <v>0</v>
      </c>
      <c r="D6" s="306">
        <f>委員会事業内訳表!C50</f>
        <v>0</v>
      </c>
      <c r="E6" s="306">
        <f>委員会事業内訳表!E71</f>
        <v>121000</v>
      </c>
      <c r="F6" s="306">
        <f>委員会事業内訳表!B93</f>
        <v>0</v>
      </c>
      <c r="G6" s="306">
        <f>委員会事業内訳表!N71</f>
        <v>160000</v>
      </c>
      <c r="H6" s="311">
        <v>0</v>
      </c>
      <c r="I6" s="307">
        <f t="shared" si="0"/>
        <v>281000</v>
      </c>
      <c r="J6" s="306">
        <f>委員会事業内訳表!H10</f>
        <v>100000</v>
      </c>
      <c r="K6" s="646">
        <f>委員会事業内訳表!J30</f>
        <v>60000</v>
      </c>
      <c r="L6" s="306">
        <f>委員会事業内訳表!J50</f>
        <v>13000</v>
      </c>
      <c r="M6" s="306">
        <f>委員会事業内訳表!H71</f>
        <v>0</v>
      </c>
      <c r="N6" s="306">
        <f>委員会事業内訳表!J93</f>
        <v>0</v>
      </c>
      <c r="O6" s="306">
        <f>委員会事業内訳表!P71</f>
        <v>0</v>
      </c>
      <c r="P6" s="311">
        <v>0</v>
      </c>
      <c r="Q6" s="306">
        <v>0</v>
      </c>
      <c r="R6" s="648">
        <f t="shared" si="1"/>
        <v>173000</v>
      </c>
      <c r="S6" s="306">
        <f>委員会事業内訳表!N93</f>
        <v>0</v>
      </c>
      <c r="T6" s="312">
        <f t="shared" si="3"/>
        <v>0</v>
      </c>
      <c r="U6" s="650">
        <f t="shared" si="2"/>
        <v>454000</v>
      </c>
    </row>
    <row r="7" spans="1:21">
      <c r="A7" s="297" t="s">
        <v>49</v>
      </c>
      <c r="B7" s="306">
        <f>委員会事業内訳表!D11</f>
        <v>0</v>
      </c>
      <c r="C7" s="306">
        <f>委員会事業内訳表!D31</f>
        <v>40000</v>
      </c>
      <c r="D7" s="306">
        <f>委員会事業内訳表!C51</f>
        <v>0</v>
      </c>
      <c r="E7" s="306">
        <f>委員会事業内訳表!E72</f>
        <v>0</v>
      </c>
      <c r="F7" s="306">
        <f>委員会事業内訳表!B94</f>
        <v>0</v>
      </c>
      <c r="G7" s="306">
        <f>委員会事業内訳表!N72</f>
        <v>40000</v>
      </c>
      <c r="H7" s="311">
        <v>0</v>
      </c>
      <c r="I7" s="307">
        <f t="shared" si="0"/>
        <v>80000</v>
      </c>
      <c r="J7" s="306">
        <f>委員会事業内訳表!H11</f>
        <v>0</v>
      </c>
      <c r="K7" s="306">
        <f>委員会事業内訳表!J31</f>
        <v>100000</v>
      </c>
      <c r="L7" s="306">
        <f>委員会事業内訳表!J51</f>
        <v>0</v>
      </c>
      <c r="M7" s="306">
        <f>委員会事業内訳表!H72</f>
        <v>0</v>
      </c>
      <c r="N7" s="306">
        <f>委員会事業内訳表!J94</f>
        <v>450000</v>
      </c>
      <c r="O7" s="306">
        <f>委員会事業内訳表!P72</f>
        <v>0</v>
      </c>
      <c r="P7" s="311">
        <v>0</v>
      </c>
      <c r="Q7" s="306">
        <v>0</v>
      </c>
      <c r="R7" s="308">
        <f t="shared" si="1"/>
        <v>550000</v>
      </c>
      <c r="S7" s="306">
        <f>委員会事業内訳表!N94</f>
        <v>0</v>
      </c>
      <c r="T7" s="312">
        <f t="shared" si="3"/>
        <v>0</v>
      </c>
      <c r="U7" s="310">
        <f t="shared" si="2"/>
        <v>630000</v>
      </c>
    </row>
    <row r="8" spans="1:21">
      <c r="A8" s="297" t="s">
        <v>50</v>
      </c>
      <c r="B8" s="306">
        <f>委員会事業内訳表!D12</f>
        <v>0</v>
      </c>
      <c r="C8" s="306">
        <f>委員会事業内訳表!D32</f>
        <v>0</v>
      </c>
      <c r="D8" s="306">
        <f>委員会事業内訳表!C52</f>
        <v>0</v>
      </c>
      <c r="E8" s="306">
        <f>委員会事業内訳表!E73</f>
        <v>0</v>
      </c>
      <c r="F8" s="306">
        <f>委員会事業内訳表!B95</f>
        <v>0</v>
      </c>
      <c r="G8" s="306">
        <f>委員会事業内訳表!N73</f>
        <v>0</v>
      </c>
      <c r="H8" s="311">
        <v>0</v>
      </c>
      <c r="I8" s="307">
        <f t="shared" si="0"/>
        <v>0</v>
      </c>
      <c r="J8" s="306">
        <f>委員会事業内訳表!H12</f>
        <v>0</v>
      </c>
      <c r="K8" s="306">
        <f>委員会事業内訳表!J32</f>
        <v>0</v>
      </c>
      <c r="L8" s="306">
        <f>委員会事業内訳表!J52</f>
        <v>0</v>
      </c>
      <c r="M8" s="306">
        <f>委員会事業内訳表!H73</f>
        <v>0</v>
      </c>
      <c r="N8" s="306">
        <f>委員会事業内訳表!J95</f>
        <v>0</v>
      </c>
      <c r="O8" s="306">
        <f>委員会事業内訳表!P73</f>
        <v>0</v>
      </c>
      <c r="P8" s="311">
        <v>0</v>
      </c>
      <c r="Q8" s="306">
        <v>0</v>
      </c>
      <c r="R8" s="308">
        <f t="shared" si="1"/>
        <v>0</v>
      </c>
      <c r="S8" s="306">
        <f>委員会事業内訳表!N95</f>
        <v>0</v>
      </c>
      <c r="T8" s="312">
        <f t="shared" si="3"/>
        <v>0</v>
      </c>
      <c r="U8" s="310">
        <f t="shared" si="2"/>
        <v>0</v>
      </c>
    </row>
    <row r="9" spans="1:21">
      <c r="A9" s="297" t="s">
        <v>51</v>
      </c>
      <c r="B9" s="306">
        <f>委員会事業内訳表!D13</f>
        <v>0</v>
      </c>
      <c r="C9" s="306">
        <f>委員会事業内訳表!D33</f>
        <v>0</v>
      </c>
      <c r="D9" s="306">
        <f>委員会事業内訳表!C53</f>
        <v>0</v>
      </c>
      <c r="E9" s="306">
        <f>委員会事業内訳表!E74</f>
        <v>0</v>
      </c>
      <c r="F9" s="306">
        <f>委員会事業内訳表!B96</f>
        <v>0</v>
      </c>
      <c r="G9" s="306">
        <f>委員会事業内訳表!N74</f>
        <v>0</v>
      </c>
      <c r="H9" s="311">
        <v>0</v>
      </c>
      <c r="I9" s="307">
        <f t="shared" si="0"/>
        <v>0</v>
      </c>
      <c r="J9" s="306">
        <f>委員会事業内訳表!H13</f>
        <v>0</v>
      </c>
      <c r="K9" s="646">
        <f>委員会事業内訳表!J33</f>
        <v>100000</v>
      </c>
      <c r="L9" s="306">
        <f>委員会事業内訳表!J53</f>
        <v>160000</v>
      </c>
      <c r="M9" s="306">
        <f>委員会事業内訳表!H74</f>
        <v>0</v>
      </c>
      <c r="N9" s="306">
        <f>委員会事業内訳表!J96</f>
        <v>0</v>
      </c>
      <c r="O9" s="306">
        <f>委員会事業内訳表!P74</f>
        <v>0</v>
      </c>
      <c r="P9" s="311">
        <v>0</v>
      </c>
      <c r="Q9" s="306">
        <v>0</v>
      </c>
      <c r="R9" s="648">
        <f t="shared" si="1"/>
        <v>260000</v>
      </c>
      <c r="S9" s="306">
        <f>委員会事業内訳表!N96</f>
        <v>0</v>
      </c>
      <c r="T9" s="312">
        <f t="shared" si="3"/>
        <v>0</v>
      </c>
      <c r="U9" s="650">
        <f t="shared" si="2"/>
        <v>260000</v>
      </c>
    </row>
    <row r="10" spans="1:21">
      <c r="A10" s="297" t="s">
        <v>168</v>
      </c>
      <c r="B10" s="306">
        <f>委員会事業内訳表!D14</f>
        <v>0</v>
      </c>
      <c r="C10" s="306">
        <f>委員会事業内訳表!D34</f>
        <v>0</v>
      </c>
      <c r="D10" s="306">
        <f>委員会事業内訳表!C54</f>
        <v>0</v>
      </c>
      <c r="E10" s="306">
        <f>委員会事業内訳表!E75</f>
        <v>0</v>
      </c>
      <c r="F10" s="306">
        <f>委員会事業内訳表!B97</f>
        <v>0</v>
      </c>
      <c r="G10" s="306">
        <f>委員会事業内訳表!N75</f>
        <v>0</v>
      </c>
      <c r="H10" s="311">
        <v>0</v>
      </c>
      <c r="I10" s="307">
        <f t="shared" si="0"/>
        <v>0</v>
      </c>
      <c r="J10" s="306">
        <f>委員会事業内訳表!H14</f>
        <v>0</v>
      </c>
      <c r="K10" s="306">
        <f>委員会事業内訳表!J34</f>
        <v>0</v>
      </c>
      <c r="L10" s="306">
        <f>委員会事業内訳表!J54</f>
        <v>0</v>
      </c>
      <c r="M10" s="306">
        <f>委員会事業内訳表!H75</f>
        <v>0</v>
      </c>
      <c r="N10" s="306">
        <f>委員会事業内訳表!J97</f>
        <v>0</v>
      </c>
      <c r="O10" s="306">
        <f>委員会事業内訳表!P75</f>
        <v>0</v>
      </c>
      <c r="P10" s="311">
        <v>0</v>
      </c>
      <c r="Q10" s="306">
        <v>0</v>
      </c>
      <c r="R10" s="308">
        <f t="shared" si="1"/>
        <v>0</v>
      </c>
      <c r="S10" s="306">
        <f>委員会事業内訳表!N97</f>
        <v>0</v>
      </c>
      <c r="T10" s="312">
        <f t="shared" si="3"/>
        <v>0</v>
      </c>
      <c r="U10" s="310">
        <f t="shared" si="2"/>
        <v>0</v>
      </c>
    </row>
    <row r="11" spans="1:21">
      <c r="A11" s="297" t="s">
        <v>53</v>
      </c>
      <c r="B11" s="306">
        <f>委員会事業内訳表!D15</f>
        <v>0</v>
      </c>
      <c r="C11" s="306">
        <f>委員会事業内訳表!D35</f>
        <v>0</v>
      </c>
      <c r="D11" s="306">
        <f>委員会事業内訳表!C55</f>
        <v>0</v>
      </c>
      <c r="E11" s="306">
        <f>委員会事業内訳表!E76</f>
        <v>0</v>
      </c>
      <c r="F11" s="306">
        <f>委員会事業内訳表!B98</f>
        <v>0</v>
      </c>
      <c r="G11" s="306">
        <f>委員会事業内訳表!N76</f>
        <v>0</v>
      </c>
      <c r="H11" s="311">
        <v>0</v>
      </c>
      <c r="I11" s="307">
        <f t="shared" si="0"/>
        <v>0</v>
      </c>
      <c r="J11" s="306">
        <f>委員会事業内訳表!H15</f>
        <v>0</v>
      </c>
      <c r="K11" s="646">
        <f>委員会事業内訳表!J35</f>
        <v>10000</v>
      </c>
      <c r="L11" s="306">
        <f>委員会事業内訳表!J55</f>
        <v>0</v>
      </c>
      <c r="M11" s="306">
        <f>委員会事業内訳表!H76</f>
        <v>0</v>
      </c>
      <c r="N11" s="306">
        <f>委員会事業内訳表!J98</f>
        <v>0</v>
      </c>
      <c r="O11" s="306">
        <f>委員会事業内訳表!P76</f>
        <v>0</v>
      </c>
      <c r="P11" s="311">
        <v>0</v>
      </c>
      <c r="Q11" s="306">
        <v>0</v>
      </c>
      <c r="R11" s="648">
        <f t="shared" si="1"/>
        <v>10000</v>
      </c>
      <c r="S11" s="306">
        <f>委員会事業内訳表!N98</f>
        <v>0</v>
      </c>
      <c r="T11" s="312">
        <f t="shared" si="3"/>
        <v>0</v>
      </c>
      <c r="U11" s="650">
        <f t="shared" si="2"/>
        <v>10000</v>
      </c>
    </row>
    <row r="12" spans="1:21">
      <c r="A12" s="297" t="s">
        <v>54</v>
      </c>
      <c r="B12" s="306">
        <f>委員会事業内訳表!D16</f>
        <v>0</v>
      </c>
      <c r="C12" s="306">
        <f>委員会事業内訳表!D36</f>
        <v>0</v>
      </c>
      <c r="D12" s="306">
        <f>委員会事業内訳表!C56</f>
        <v>0</v>
      </c>
      <c r="E12" s="306">
        <f>委員会事業内訳表!E77</f>
        <v>0</v>
      </c>
      <c r="F12" s="306">
        <f>委員会事業内訳表!B99</f>
        <v>0</v>
      </c>
      <c r="G12" s="306">
        <f>委員会事業内訳表!N77</f>
        <v>10000</v>
      </c>
      <c r="H12" s="311">
        <v>0</v>
      </c>
      <c r="I12" s="307">
        <f t="shared" si="0"/>
        <v>10000</v>
      </c>
      <c r="J12" s="306">
        <f>委員会事業内訳表!H16</f>
        <v>0</v>
      </c>
      <c r="K12" s="306">
        <f>委員会事業内訳表!J36</f>
        <v>0</v>
      </c>
      <c r="L12" s="306">
        <f>委員会事業内訳表!J56</f>
        <v>7000</v>
      </c>
      <c r="M12" s="306">
        <f>委員会事業内訳表!H77</f>
        <v>0</v>
      </c>
      <c r="N12" s="306">
        <f>委員会事業内訳表!J99</f>
        <v>0</v>
      </c>
      <c r="O12" s="306">
        <f>委員会事業内訳表!P77</f>
        <v>0</v>
      </c>
      <c r="P12" s="311">
        <v>0</v>
      </c>
      <c r="Q12" s="306">
        <v>0</v>
      </c>
      <c r="R12" s="308">
        <f t="shared" si="1"/>
        <v>7000</v>
      </c>
      <c r="S12" s="306">
        <f>委員会事業内訳表!N99</f>
        <v>0</v>
      </c>
      <c r="T12" s="312">
        <f t="shared" si="3"/>
        <v>0</v>
      </c>
      <c r="U12" s="310">
        <f t="shared" si="2"/>
        <v>17000</v>
      </c>
    </row>
    <row r="13" spans="1:21">
      <c r="A13" s="297" t="s">
        <v>169</v>
      </c>
      <c r="B13" s="306">
        <f>委員会事業内訳表!D17</f>
        <v>0</v>
      </c>
      <c r="C13" s="306">
        <f>委員会事業内訳表!D37</f>
        <v>0</v>
      </c>
      <c r="D13" s="306">
        <f>委員会事業内訳表!C57</f>
        <v>0</v>
      </c>
      <c r="E13" s="306">
        <f>委員会事業内訳表!E78</f>
        <v>0</v>
      </c>
      <c r="F13" s="306">
        <f>委員会事業内訳表!B100</f>
        <v>0</v>
      </c>
      <c r="G13" s="306">
        <f>委員会事業内訳表!N78</f>
        <v>0</v>
      </c>
      <c r="H13" s="311">
        <v>0</v>
      </c>
      <c r="I13" s="307">
        <f t="shared" si="0"/>
        <v>0</v>
      </c>
      <c r="J13" s="306">
        <f>委員会事業内訳表!H17</f>
        <v>0</v>
      </c>
      <c r="K13" s="306">
        <f>委員会事業内訳表!J37</f>
        <v>0</v>
      </c>
      <c r="L13" s="306">
        <f>委員会事業内訳表!J57</f>
        <v>0</v>
      </c>
      <c r="M13" s="306">
        <f>委員会事業内訳表!H78</f>
        <v>0</v>
      </c>
      <c r="N13" s="306">
        <f>委員会事業内訳表!J100</f>
        <v>0</v>
      </c>
      <c r="O13" s="306">
        <f>委員会事業内訳表!P78</f>
        <v>0</v>
      </c>
      <c r="P13" s="311">
        <v>0</v>
      </c>
      <c r="Q13" s="306">
        <v>0</v>
      </c>
      <c r="R13" s="308">
        <f t="shared" si="1"/>
        <v>0</v>
      </c>
      <c r="S13" s="306">
        <f>委員会事業内訳表!N100</f>
        <v>0</v>
      </c>
      <c r="T13" s="312">
        <f t="shared" si="3"/>
        <v>0</v>
      </c>
      <c r="U13" s="310">
        <f t="shared" si="2"/>
        <v>0</v>
      </c>
    </row>
    <row r="14" spans="1:21">
      <c r="A14" s="313" t="s">
        <v>160</v>
      </c>
      <c r="B14" s="314">
        <f>委員会事業内訳表!D18</f>
        <v>0</v>
      </c>
      <c r="C14" s="306">
        <f>委員会事業内訳表!D38</f>
        <v>0</v>
      </c>
      <c r="D14" s="306">
        <f>委員会事業内訳表!C58</f>
        <v>0</v>
      </c>
      <c r="E14" s="306">
        <f>委員会事業内訳表!E79</f>
        <v>0</v>
      </c>
      <c r="F14" s="314">
        <f>委員会事業内訳表!B101</f>
        <v>0</v>
      </c>
      <c r="G14" s="306">
        <f>委員会事業内訳表!N79</f>
        <v>0</v>
      </c>
      <c r="H14" s="314">
        <v>0</v>
      </c>
      <c r="I14" s="315">
        <f t="shared" si="0"/>
        <v>0</v>
      </c>
      <c r="J14" s="306">
        <f>委員会事業内訳表!H18</f>
        <v>0</v>
      </c>
      <c r="K14" s="306">
        <f>委員会事業内訳表!J38</f>
        <v>0</v>
      </c>
      <c r="L14" s="306">
        <f>委員会事業内訳表!J58</f>
        <v>17000</v>
      </c>
      <c r="M14" s="306">
        <f>委員会事業内訳表!H79</f>
        <v>0</v>
      </c>
      <c r="N14" s="306">
        <f>委員会事業内訳表!J101</f>
        <v>0</v>
      </c>
      <c r="O14" s="306">
        <f>委員会事業内訳表!P79</f>
        <v>0</v>
      </c>
      <c r="P14" s="314">
        <v>0</v>
      </c>
      <c r="Q14" s="314">
        <v>0</v>
      </c>
      <c r="R14" s="316">
        <f t="shared" si="1"/>
        <v>17000</v>
      </c>
      <c r="S14" s="306">
        <f>委員会事業内訳表!N101</f>
        <v>0</v>
      </c>
      <c r="T14" s="317">
        <f t="shared" si="3"/>
        <v>0</v>
      </c>
      <c r="U14" s="310">
        <f t="shared" si="2"/>
        <v>17000</v>
      </c>
    </row>
    <row r="15" spans="1:21">
      <c r="A15" s="300" t="s">
        <v>55</v>
      </c>
      <c r="B15" s="301">
        <f>委員会事業内訳表!D19</f>
        <v>35000</v>
      </c>
      <c r="C15" s="319">
        <f>委員会事業内訳表!D39</f>
        <v>345000</v>
      </c>
      <c r="D15" s="319">
        <f>委員会事業内訳表!C59</f>
        <v>0</v>
      </c>
      <c r="E15" s="319">
        <f>委員会事業内訳表!E80</f>
        <v>347000</v>
      </c>
      <c r="F15" s="318">
        <f>委員会事業内訳表!B102</f>
        <v>0</v>
      </c>
      <c r="G15" s="319">
        <f>委員会事業内訳表!N80</f>
        <v>510000</v>
      </c>
      <c r="H15" s="301">
        <f t="shared" ref="H15" si="4">SUM(H3:H14)</f>
        <v>0</v>
      </c>
      <c r="I15" s="301">
        <f t="shared" si="0"/>
        <v>1237000</v>
      </c>
      <c r="J15" s="319">
        <f>委員会事業内訳表!H19</f>
        <v>136000</v>
      </c>
      <c r="K15" s="647">
        <f>委員会事業内訳表!J39</f>
        <v>960000</v>
      </c>
      <c r="L15" s="319">
        <f>委員会事業内訳表!J59</f>
        <v>576000</v>
      </c>
      <c r="M15" s="319">
        <f>委員会事業内訳表!H80</f>
        <v>0</v>
      </c>
      <c r="N15" s="319">
        <f>委員会事業内訳表!J102</f>
        <v>690000</v>
      </c>
      <c r="O15" s="319">
        <f>委員会事業内訳表!P80</f>
        <v>0</v>
      </c>
      <c r="P15" s="301">
        <f>SUM(P3:P14)</f>
        <v>0</v>
      </c>
      <c r="Q15" s="301">
        <f>SUM(Q3:Q14)</f>
        <v>0</v>
      </c>
      <c r="R15" s="649">
        <f t="shared" si="1"/>
        <v>2362000</v>
      </c>
      <c r="S15" s="319">
        <f>委員会事業内訳表!N102</f>
        <v>0</v>
      </c>
      <c r="T15" s="301">
        <f>SUM(T3:T14)</f>
        <v>0</v>
      </c>
      <c r="U15" s="647">
        <f t="shared" si="2"/>
        <v>3599000</v>
      </c>
    </row>
    <row r="18" spans="1:10">
      <c r="A18" s="296"/>
      <c r="B18" s="689" t="s">
        <v>5</v>
      </c>
      <c r="C18" s="681" t="s">
        <v>6</v>
      </c>
      <c r="D18" s="677" t="s">
        <v>322</v>
      </c>
      <c r="E18" s="691" t="s">
        <v>40</v>
      </c>
      <c r="F18" s="692"/>
      <c r="G18" s="320"/>
      <c r="H18" s="320"/>
      <c r="I18" s="320"/>
      <c r="J18" s="320"/>
    </row>
    <row r="19" spans="1:10">
      <c r="A19" s="296"/>
      <c r="B19" s="689"/>
      <c r="C19" s="681"/>
      <c r="D19" s="678"/>
      <c r="E19" s="693"/>
      <c r="F19" s="694"/>
      <c r="G19" s="320"/>
      <c r="H19" s="320"/>
      <c r="I19" s="320"/>
      <c r="J19" s="320"/>
    </row>
    <row r="20" spans="1:10">
      <c r="A20" s="297" t="s">
        <v>45</v>
      </c>
      <c r="B20" s="298">
        <f>I3</f>
        <v>431000</v>
      </c>
      <c r="C20" s="651">
        <f>R3</f>
        <v>1070000</v>
      </c>
      <c r="D20" s="387">
        <f>T3</f>
        <v>0</v>
      </c>
      <c r="E20" s="688">
        <f>U3</f>
        <v>1501000</v>
      </c>
      <c r="F20" s="688"/>
      <c r="G20" s="321"/>
      <c r="H20" s="321"/>
      <c r="I20" s="321"/>
      <c r="J20" s="321"/>
    </row>
    <row r="21" spans="1:10">
      <c r="A21" s="297" t="s">
        <v>46</v>
      </c>
      <c r="B21" s="298">
        <f>I4</f>
        <v>435000</v>
      </c>
      <c r="C21" s="651">
        <f>R4</f>
        <v>225000</v>
      </c>
      <c r="D21" s="387">
        <f t="shared" ref="D21:D32" si="5">T4</f>
        <v>0</v>
      </c>
      <c r="E21" s="688">
        <f t="shared" ref="E21:E32" si="6">U4</f>
        <v>660000</v>
      </c>
      <c r="F21" s="688"/>
      <c r="G21" s="321"/>
      <c r="H21" s="321"/>
      <c r="I21" s="321"/>
      <c r="J21" s="321"/>
    </row>
    <row r="22" spans="1:10">
      <c r="A22" s="297" t="s">
        <v>47</v>
      </c>
      <c r="B22" s="298">
        <f>I5</f>
        <v>0</v>
      </c>
      <c r="C22" s="651">
        <f>R5</f>
        <v>50000</v>
      </c>
      <c r="D22" s="387">
        <f t="shared" si="5"/>
        <v>0</v>
      </c>
      <c r="E22" s="688">
        <f t="shared" si="6"/>
        <v>50000</v>
      </c>
      <c r="F22" s="688"/>
      <c r="G22" s="321"/>
      <c r="H22" s="321"/>
      <c r="I22" s="321"/>
      <c r="J22" s="321"/>
    </row>
    <row r="23" spans="1:10">
      <c r="A23" s="297" t="s">
        <v>48</v>
      </c>
      <c r="B23" s="298">
        <f>I6</f>
        <v>281000</v>
      </c>
      <c r="C23" s="651">
        <f>R6</f>
        <v>173000</v>
      </c>
      <c r="D23" s="387">
        <f t="shared" si="5"/>
        <v>0</v>
      </c>
      <c r="E23" s="688">
        <f t="shared" si="6"/>
        <v>454000</v>
      </c>
      <c r="F23" s="688"/>
      <c r="G23" s="321"/>
      <c r="H23" s="321"/>
      <c r="I23" s="321"/>
      <c r="J23" s="321"/>
    </row>
    <row r="24" spans="1:10">
      <c r="A24" s="297" t="s">
        <v>49</v>
      </c>
      <c r="B24" s="298">
        <f>I7</f>
        <v>80000</v>
      </c>
      <c r="C24" s="299">
        <f>ROUND(R7,-3)</f>
        <v>550000</v>
      </c>
      <c r="D24" s="387">
        <f t="shared" si="5"/>
        <v>0</v>
      </c>
      <c r="E24" s="687">
        <f t="shared" si="6"/>
        <v>630000</v>
      </c>
      <c r="F24" s="687"/>
      <c r="G24" s="321"/>
      <c r="H24" s="321"/>
      <c r="I24" s="321"/>
      <c r="J24" s="321"/>
    </row>
    <row r="25" spans="1:10">
      <c r="A25" s="297" t="s">
        <v>50</v>
      </c>
      <c r="B25" s="298">
        <f t="shared" ref="B25:B30" si="7">ROUND(I8,-3)</f>
        <v>0</v>
      </c>
      <c r="C25" s="299">
        <f t="shared" ref="C25:C29" si="8">ROUND(R8,-3)</f>
        <v>0</v>
      </c>
      <c r="D25" s="387">
        <f t="shared" si="5"/>
        <v>0</v>
      </c>
      <c r="E25" s="687">
        <f t="shared" si="6"/>
        <v>0</v>
      </c>
      <c r="F25" s="687"/>
      <c r="G25" s="321"/>
      <c r="H25" s="321"/>
      <c r="I25" s="321"/>
      <c r="J25" s="321"/>
    </row>
    <row r="26" spans="1:10">
      <c r="A26" s="297" t="s">
        <v>51</v>
      </c>
      <c r="B26" s="298">
        <f t="shared" si="7"/>
        <v>0</v>
      </c>
      <c r="C26" s="651">
        <f t="shared" si="8"/>
        <v>260000</v>
      </c>
      <c r="D26" s="387">
        <f t="shared" si="5"/>
        <v>0</v>
      </c>
      <c r="E26" s="688">
        <f t="shared" si="6"/>
        <v>260000</v>
      </c>
      <c r="F26" s="688"/>
      <c r="G26" s="321"/>
      <c r="H26" s="321"/>
      <c r="I26" s="321"/>
      <c r="J26" s="321"/>
    </row>
    <row r="27" spans="1:10">
      <c r="A27" s="297" t="s">
        <v>168</v>
      </c>
      <c r="B27" s="298">
        <f t="shared" si="7"/>
        <v>0</v>
      </c>
      <c r="C27" s="299">
        <f t="shared" si="8"/>
        <v>0</v>
      </c>
      <c r="D27" s="387">
        <f t="shared" si="5"/>
        <v>0</v>
      </c>
      <c r="E27" s="687">
        <f t="shared" si="6"/>
        <v>0</v>
      </c>
      <c r="F27" s="687"/>
      <c r="G27" s="321"/>
      <c r="H27" s="321"/>
      <c r="I27" s="321"/>
      <c r="J27" s="321"/>
    </row>
    <row r="28" spans="1:10">
      <c r="A28" s="297" t="s">
        <v>53</v>
      </c>
      <c r="B28" s="298">
        <f>ROUND(I11,-3)</f>
        <v>0</v>
      </c>
      <c r="C28" s="651">
        <f t="shared" si="8"/>
        <v>10000</v>
      </c>
      <c r="D28" s="387">
        <f t="shared" si="5"/>
        <v>0</v>
      </c>
      <c r="E28" s="688">
        <f t="shared" si="6"/>
        <v>10000</v>
      </c>
      <c r="F28" s="688"/>
      <c r="G28" s="321"/>
      <c r="H28" s="321"/>
      <c r="I28" s="321"/>
      <c r="J28" s="321"/>
    </row>
    <row r="29" spans="1:10">
      <c r="A29" s="297" t="s">
        <v>54</v>
      </c>
      <c r="B29" s="298">
        <f t="shared" si="7"/>
        <v>10000</v>
      </c>
      <c r="C29" s="299">
        <f t="shared" si="8"/>
        <v>7000</v>
      </c>
      <c r="D29" s="387">
        <f t="shared" si="5"/>
        <v>0</v>
      </c>
      <c r="E29" s="687">
        <f t="shared" si="6"/>
        <v>17000</v>
      </c>
      <c r="F29" s="687"/>
      <c r="G29" s="321"/>
      <c r="H29" s="321"/>
      <c r="I29" s="321"/>
      <c r="J29" s="321"/>
    </row>
    <row r="30" spans="1:10">
      <c r="A30" s="297" t="s">
        <v>169</v>
      </c>
      <c r="B30" s="298">
        <f t="shared" si="7"/>
        <v>0</v>
      </c>
      <c r="C30" s="299">
        <v>0</v>
      </c>
      <c r="D30" s="387">
        <f t="shared" si="5"/>
        <v>0</v>
      </c>
      <c r="E30" s="687">
        <f t="shared" si="6"/>
        <v>0</v>
      </c>
      <c r="F30" s="687"/>
      <c r="G30" s="321"/>
      <c r="H30" s="321"/>
      <c r="I30" s="321"/>
      <c r="J30" s="321"/>
    </row>
    <row r="31" spans="1:10">
      <c r="A31" s="297" t="s">
        <v>160</v>
      </c>
      <c r="B31" s="298">
        <v>0</v>
      </c>
      <c r="C31" s="299">
        <v>0</v>
      </c>
      <c r="D31" s="387">
        <f t="shared" si="5"/>
        <v>0</v>
      </c>
      <c r="E31" s="687">
        <f t="shared" si="6"/>
        <v>17000</v>
      </c>
      <c r="F31" s="687"/>
      <c r="G31" s="321"/>
      <c r="H31" s="321"/>
      <c r="I31" s="321"/>
      <c r="J31" s="321"/>
    </row>
    <row r="32" spans="1:10">
      <c r="A32" s="300" t="s">
        <v>55</v>
      </c>
      <c r="B32" s="301">
        <f>SUM(B20:B31)</f>
        <v>1237000</v>
      </c>
      <c r="C32" s="649">
        <f>SUM(C20:C31)</f>
        <v>2345000</v>
      </c>
      <c r="D32" s="388">
        <f t="shared" si="5"/>
        <v>0</v>
      </c>
      <c r="E32" s="695">
        <f t="shared" si="6"/>
        <v>3599000</v>
      </c>
      <c r="F32" s="695"/>
      <c r="G32" s="321"/>
      <c r="H32" s="321"/>
      <c r="I32" s="321"/>
      <c r="J32" s="321"/>
    </row>
  </sheetData>
  <mergeCells count="37">
    <mergeCell ref="E32:F32"/>
    <mergeCell ref="E27:F27"/>
    <mergeCell ref="E28:F28"/>
    <mergeCell ref="E29:F29"/>
    <mergeCell ref="E30:F30"/>
    <mergeCell ref="E31:F31"/>
    <mergeCell ref="E20:F20"/>
    <mergeCell ref="E21:F21"/>
    <mergeCell ref="E22:F22"/>
    <mergeCell ref="E23:F23"/>
    <mergeCell ref="E24:F24"/>
    <mergeCell ref="E25:F25"/>
    <mergeCell ref="E26:F26"/>
    <mergeCell ref="B18:B19"/>
    <mergeCell ref="C18:C19"/>
    <mergeCell ref="P1:P2"/>
    <mergeCell ref="H1:H2"/>
    <mergeCell ref="I1:I2"/>
    <mergeCell ref="J1:J2"/>
    <mergeCell ref="B1:B2"/>
    <mergeCell ref="F1:F2"/>
    <mergeCell ref="G1:G2"/>
    <mergeCell ref="E18:F19"/>
    <mergeCell ref="E1:E2"/>
    <mergeCell ref="C1:C2"/>
    <mergeCell ref="D1:D2"/>
    <mergeCell ref="L1:L2"/>
    <mergeCell ref="K1:K2"/>
    <mergeCell ref="D18:D19"/>
    <mergeCell ref="Q1:Q2"/>
    <mergeCell ref="R1:R2"/>
    <mergeCell ref="U1:U2"/>
    <mergeCell ref="N1:N2"/>
    <mergeCell ref="M1:M2"/>
    <mergeCell ref="O1:O2"/>
    <mergeCell ref="S1:S2"/>
    <mergeCell ref="T1:T2"/>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topLeftCell="A43" zoomScaleNormal="100" workbookViewId="0">
      <selection activeCell="A55" sqref="A55:XFD55"/>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21" t="s">
        <v>80</v>
      </c>
      <c r="B1" s="411"/>
      <c r="C1" s="411"/>
      <c r="D1" s="411"/>
      <c r="E1" s="411"/>
      <c r="F1" s="411"/>
      <c r="H1" s="32" t="s">
        <v>248</v>
      </c>
    </row>
    <row r="2" spans="1:8" ht="11.1" customHeight="1">
      <c r="A2" s="57"/>
      <c r="B2" s="57"/>
      <c r="C2" s="57"/>
      <c r="D2" s="57"/>
      <c r="E2" s="57"/>
      <c r="F2" s="57"/>
      <c r="G2" s="58"/>
      <c r="H2" s="58"/>
    </row>
    <row r="3" spans="1:8" ht="12" customHeight="1">
      <c r="A3" s="412" t="s">
        <v>117</v>
      </c>
      <c r="B3" s="413"/>
      <c r="C3" s="413"/>
      <c r="D3" s="413"/>
      <c r="E3" s="413"/>
      <c r="F3" s="413"/>
      <c r="G3" s="413"/>
      <c r="H3" s="414" t="s">
        <v>118</v>
      </c>
    </row>
    <row r="4" spans="1:8" ht="12" customHeight="1">
      <c r="A4" s="702" t="s">
        <v>180</v>
      </c>
      <c r="B4" s="703"/>
      <c r="C4" s="703"/>
      <c r="D4" s="704"/>
      <c r="E4" s="712" t="s">
        <v>10</v>
      </c>
      <c r="F4" s="713" t="s">
        <v>11</v>
      </c>
      <c r="G4" s="708" t="s">
        <v>165</v>
      </c>
      <c r="H4" s="698" t="s">
        <v>176</v>
      </c>
    </row>
    <row r="5" spans="1:8" ht="39.75" customHeight="1">
      <c r="A5" s="705"/>
      <c r="B5" s="706"/>
      <c r="C5" s="706"/>
      <c r="D5" s="707"/>
      <c r="E5" s="712"/>
      <c r="F5" s="713"/>
      <c r="G5" s="709"/>
      <c r="H5" s="699"/>
    </row>
    <row r="6" spans="1:8" ht="11.1" customHeight="1">
      <c r="A6" s="415"/>
      <c r="B6" s="416" t="s">
        <v>305</v>
      </c>
      <c r="C6" s="416"/>
      <c r="D6" s="417"/>
      <c r="E6" s="418"/>
      <c r="F6" s="419"/>
      <c r="G6" s="420"/>
      <c r="H6" s="421"/>
    </row>
    <row r="7" spans="1:8" ht="11.1" customHeight="1">
      <c r="A7" s="422"/>
      <c r="B7" s="423" t="s">
        <v>111</v>
      </c>
      <c r="C7" s="423"/>
      <c r="D7" s="424"/>
      <c r="E7" s="425"/>
      <c r="F7" s="426"/>
      <c r="G7" s="427"/>
      <c r="H7" s="428"/>
    </row>
    <row r="8" spans="1:8" ht="11.1" customHeight="1">
      <c r="A8" s="429"/>
      <c r="B8" s="430" t="s">
        <v>57</v>
      </c>
      <c r="C8" s="431"/>
      <c r="D8" s="432"/>
      <c r="E8" s="433">
        <f>SUM(E9:E12)</f>
        <v>0</v>
      </c>
      <c r="F8" s="434">
        <f>SUM(F9:F12)</f>
        <v>0</v>
      </c>
      <c r="G8" s="435">
        <f>SUM(G9:G12)</f>
        <v>5700000</v>
      </c>
      <c r="H8" s="290">
        <f>SUM(E8:G8)</f>
        <v>5700000</v>
      </c>
    </row>
    <row r="9" spans="1:8" ht="11.1" customHeight="1">
      <c r="A9" s="436"/>
      <c r="B9" s="437"/>
      <c r="C9" s="438" t="s">
        <v>105</v>
      </c>
      <c r="D9" s="439"/>
      <c r="E9" s="433">
        <v>0</v>
      </c>
      <c r="F9" s="440">
        <v>0</v>
      </c>
      <c r="G9" s="295">
        <f>明細書1!B5</f>
        <v>4080000</v>
      </c>
      <c r="H9" s="290">
        <f t="shared" ref="H9:H18" si="0">SUM(E9:G9)</f>
        <v>4080000</v>
      </c>
    </row>
    <row r="10" spans="1:8" ht="11.1" customHeight="1">
      <c r="A10" s="436"/>
      <c r="B10" s="437"/>
      <c r="C10" s="438" t="s">
        <v>288</v>
      </c>
      <c r="D10" s="439"/>
      <c r="E10" s="433">
        <v>0</v>
      </c>
      <c r="F10" s="440">
        <v>0</v>
      </c>
      <c r="G10" s="295">
        <f>+明細書1!B6</f>
        <v>60000</v>
      </c>
      <c r="H10" s="290">
        <f t="shared" si="0"/>
        <v>60000</v>
      </c>
    </row>
    <row r="11" spans="1:8" ht="11.1" customHeight="1">
      <c r="A11" s="436"/>
      <c r="B11" s="437"/>
      <c r="C11" s="438" t="s">
        <v>106</v>
      </c>
      <c r="D11" s="439"/>
      <c r="E11" s="433">
        <v>0</v>
      </c>
      <c r="F11" s="440">
        <v>0</v>
      </c>
      <c r="G11" s="295">
        <f>明細書1!B7</f>
        <v>600000</v>
      </c>
      <c r="H11" s="290">
        <f t="shared" si="0"/>
        <v>600000</v>
      </c>
    </row>
    <row r="12" spans="1:8" ht="11.1" customHeight="1">
      <c r="A12" s="436"/>
      <c r="B12" s="437"/>
      <c r="C12" s="438" t="s">
        <v>323</v>
      </c>
      <c r="D12" s="439"/>
      <c r="E12" s="433">
        <v>0</v>
      </c>
      <c r="F12" s="440">
        <v>0</v>
      </c>
      <c r="G12" s="295">
        <f>明細書1!B10</f>
        <v>960000</v>
      </c>
      <c r="H12" s="290">
        <f t="shared" si="0"/>
        <v>960000</v>
      </c>
    </row>
    <row r="13" spans="1:8" ht="11.1" customHeight="1">
      <c r="A13" s="436"/>
      <c r="B13" s="437" t="s">
        <v>56</v>
      </c>
      <c r="C13" s="438"/>
      <c r="D13" s="439"/>
      <c r="E13" s="433">
        <v>0</v>
      </c>
      <c r="F13" s="440">
        <v>0</v>
      </c>
      <c r="G13" s="295">
        <f>明細書1!B8</f>
        <v>240000</v>
      </c>
      <c r="H13" s="290">
        <f t="shared" si="0"/>
        <v>240000</v>
      </c>
    </row>
    <row r="14" spans="1:8" ht="11.1" customHeight="1">
      <c r="A14" s="436"/>
      <c r="B14" s="437" t="s">
        <v>9</v>
      </c>
      <c r="C14" s="441"/>
      <c r="D14" s="439"/>
      <c r="E14" s="442">
        <f>SUM(E15:E16)</f>
        <v>510000</v>
      </c>
      <c r="F14" s="443">
        <f>SUM(F15:F16)</f>
        <v>0</v>
      </c>
      <c r="G14" s="444">
        <f>SUM(G15:G16)</f>
        <v>80000</v>
      </c>
      <c r="H14" s="294">
        <f t="shared" si="0"/>
        <v>590000</v>
      </c>
    </row>
    <row r="15" spans="1:8" ht="11.1" customHeight="1">
      <c r="A15" s="436"/>
      <c r="B15" s="438"/>
      <c r="C15" s="710" t="s">
        <v>12</v>
      </c>
      <c r="D15" s="711"/>
      <c r="E15" s="446">
        <v>0</v>
      </c>
      <c r="F15" s="447">
        <v>0</v>
      </c>
      <c r="G15" s="448">
        <f>明細書1!B9</f>
        <v>80000</v>
      </c>
      <c r="H15" s="294">
        <f t="shared" si="0"/>
        <v>80000</v>
      </c>
    </row>
    <row r="16" spans="1:8" ht="11.1" customHeight="1">
      <c r="A16" s="436"/>
      <c r="B16" s="438"/>
      <c r="C16" s="710" t="s">
        <v>13</v>
      </c>
      <c r="D16" s="711"/>
      <c r="E16" s="446">
        <f>明細書1!B11</f>
        <v>510000</v>
      </c>
      <c r="F16" s="447">
        <v>0</v>
      </c>
      <c r="G16" s="448">
        <v>0</v>
      </c>
      <c r="H16" s="294">
        <f t="shared" si="0"/>
        <v>510000</v>
      </c>
    </row>
    <row r="17" spans="1:8" ht="11.1" customHeight="1">
      <c r="A17" s="436"/>
      <c r="B17" s="437" t="s">
        <v>14</v>
      </c>
      <c r="C17" s="438"/>
      <c r="D17" s="445"/>
      <c r="E17" s="449">
        <f>SUM(E18:E19)</f>
        <v>0</v>
      </c>
      <c r="F17" s="450">
        <f>SUM(F18:F19)</f>
        <v>0</v>
      </c>
      <c r="G17" s="451">
        <f>SUM(G18:G19)</f>
        <v>2000</v>
      </c>
      <c r="H17" s="452">
        <f t="shared" si="0"/>
        <v>2000</v>
      </c>
    </row>
    <row r="18" spans="1:8" ht="11.1" customHeight="1">
      <c r="A18" s="436"/>
      <c r="B18" s="437"/>
      <c r="C18" s="441" t="s">
        <v>116</v>
      </c>
      <c r="D18" s="453"/>
      <c r="E18" s="454">
        <v>0</v>
      </c>
      <c r="F18" s="455">
        <v>0</v>
      </c>
      <c r="G18" s="448">
        <f>明細書1!B13</f>
        <v>2000</v>
      </c>
      <c r="H18" s="294">
        <f t="shared" si="0"/>
        <v>2000</v>
      </c>
    </row>
    <row r="19" spans="1:8" ht="11.1" customHeight="1">
      <c r="A19" s="436"/>
      <c r="B19" s="437"/>
      <c r="C19" s="438" t="s">
        <v>141</v>
      </c>
      <c r="D19" s="439"/>
      <c r="E19" s="454">
        <v>0</v>
      </c>
      <c r="F19" s="456">
        <v>0</v>
      </c>
      <c r="G19" s="457">
        <v>0</v>
      </c>
      <c r="H19" s="294">
        <f>SUM(E19:G19)</f>
        <v>0</v>
      </c>
    </row>
    <row r="20" spans="1:8" ht="11.1" customHeight="1" thickBot="1">
      <c r="A20" s="436"/>
      <c r="B20" s="437" t="s">
        <v>250</v>
      </c>
      <c r="C20" s="438"/>
      <c r="D20" s="439"/>
      <c r="E20" s="454">
        <v>0</v>
      </c>
      <c r="F20" s="447">
        <f>明細書1!B12</f>
        <v>1791013</v>
      </c>
      <c r="G20" s="458">
        <v>0</v>
      </c>
      <c r="H20" s="294">
        <f t="shared" ref="H20" si="1">SUM(E20:G20)</f>
        <v>1791013</v>
      </c>
    </row>
    <row r="21" spans="1:8" ht="11.1" customHeight="1" thickBot="1">
      <c r="A21" s="459"/>
      <c r="B21" s="700" t="s">
        <v>87</v>
      </c>
      <c r="C21" s="700"/>
      <c r="D21" s="701"/>
      <c r="E21" s="460">
        <f>E8+E13+E14+E17+E20</f>
        <v>510000</v>
      </c>
      <c r="F21" s="461">
        <f>F8+F13+F14+F17+F20</f>
        <v>1791013</v>
      </c>
      <c r="G21" s="462">
        <f>G8+G13+G14+G17+G20</f>
        <v>6022000</v>
      </c>
      <c r="H21" s="463">
        <f>H8+H13+H14+H17+H20</f>
        <v>8323013</v>
      </c>
    </row>
    <row r="22" spans="1:8" ht="11.1" customHeight="1">
      <c r="A22" s="464"/>
      <c r="B22" s="696" t="s">
        <v>112</v>
      </c>
      <c r="C22" s="696"/>
      <c r="D22" s="465"/>
      <c r="E22" s="466"/>
      <c r="F22" s="467"/>
      <c r="G22" s="468"/>
      <c r="H22" s="469"/>
    </row>
    <row r="23" spans="1:8" ht="11.1" customHeight="1">
      <c r="A23" s="470"/>
      <c r="B23" s="697" t="s">
        <v>18</v>
      </c>
      <c r="C23" s="697"/>
      <c r="D23" s="471"/>
      <c r="E23" s="291">
        <f>SUM(E24:E34)</f>
        <v>1237000</v>
      </c>
      <c r="F23" s="657">
        <f>SUM(F24:F34)</f>
        <v>2345000</v>
      </c>
      <c r="G23" s="473">
        <f>SUM(G24:G34)</f>
        <v>0</v>
      </c>
      <c r="H23" s="654">
        <f>SUM(E23:G23)</f>
        <v>3582000</v>
      </c>
    </row>
    <row r="24" spans="1:8" ht="11.1" customHeight="1">
      <c r="A24" s="474"/>
      <c r="B24" s="697" t="s">
        <v>59</v>
      </c>
      <c r="C24" s="697"/>
      <c r="D24" s="439"/>
      <c r="E24" s="292">
        <f>委員会事業費集計!I3</f>
        <v>431000</v>
      </c>
      <c r="F24" s="652">
        <f>委員会事業費集計!R3</f>
        <v>1070000</v>
      </c>
      <c r="G24" s="444">
        <f>委員会事業費集計!D20</f>
        <v>0</v>
      </c>
      <c r="H24" s="653">
        <f>SUM(E24:G24)</f>
        <v>1501000</v>
      </c>
    </row>
    <row r="25" spans="1:8" ht="11.1" customHeight="1">
      <c r="A25" s="474"/>
      <c r="B25" s="438" t="s">
        <v>60</v>
      </c>
      <c r="C25" s="438"/>
      <c r="D25" s="475"/>
      <c r="E25" s="292">
        <f>委員会事業費集計!I4</f>
        <v>435000</v>
      </c>
      <c r="F25" s="652">
        <f>委員会事業費集計!R4</f>
        <v>225000</v>
      </c>
      <c r="G25" s="444">
        <f>委員会事業費集計!D21</f>
        <v>0</v>
      </c>
      <c r="H25" s="653">
        <f>SUM(E25:G25)</f>
        <v>660000</v>
      </c>
    </row>
    <row r="26" spans="1:8" ht="11.1" customHeight="1">
      <c r="A26" s="476"/>
      <c r="B26" s="438" t="s">
        <v>61</v>
      </c>
      <c r="C26" s="438"/>
      <c r="D26" s="477"/>
      <c r="E26" s="292">
        <f>委員会事業費集計!I5</f>
        <v>0</v>
      </c>
      <c r="F26" s="652">
        <f>委員会事業費集計!R5</f>
        <v>50000</v>
      </c>
      <c r="G26" s="444">
        <f>委員会事業費集計!D22</f>
        <v>0</v>
      </c>
      <c r="H26" s="653">
        <f>SUM(E26:G26)</f>
        <v>50000</v>
      </c>
    </row>
    <row r="27" spans="1:8" ht="11.1" customHeight="1">
      <c r="A27" s="476"/>
      <c r="B27" s="438" t="s">
        <v>62</v>
      </c>
      <c r="C27" s="438"/>
      <c r="D27" s="477"/>
      <c r="E27" s="292">
        <f>委員会事業費集計!I6</f>
        <v>281000</v>
      </c>
      <c r="F27" s="652">
        <f>委員会事業費集計!R6</f>
        <v>173000</v>
      </c>
      <c r="G27" s="444">
        <f>委員会事業費集計!D23</f>
        <v>0</v>
      </c>
      <c r="H27" s="653">
        <f>SUM(E27:G27)</f>
        <v>454000</v>
      </c>
    </row>
    <row r="28" spans="1:8" ht="11.1" customHeight="1">
      <c r="A28" s="476"/>
      <c r="B28" s="438" t="s">
        <v>15</v>
      </c>
      <c r="C28" s="438"/>
      <c r="D28" s="477"/>
      <c r="E28" s="292">
        <f>委員会事業費集計!I7</f>
        <v>80000</v>
      </c>
      <c r="F28" s="443">
        <f>委員会事業費集計!R7</f>
        <v>550000</v>
      </c>
      <c r="G28" s="444">
        <f>委員会事業費集計!D24</f>
        <v>0</v>
      </c>
      <c r="H28" s="294">
        <f t="shared" ref="H28:H38" si="2">SUM(E28:G28)</f>
        <v>630000</v>
      </c>
    </row>
    <row r="29" spans="1:8" ht="11.1" customHeight="1">
      <c r="A29" s="476"/>
      <c r="B29" s="438" t="s">
        <v>64</v>
      </c>
      <c r="C29" s="438"/>
      <c r="D29" s="439"/>
      <c r="E29" s="292">
        <f>委員会事業費集計!I8</f>
        <v>0</v>
      </c>
      <c r="F29" s="443">
        <f>委員会事業費集計!R8</f>
        <v>0</v>
      </c>
      <c r="G29" s="444">
        <f>委員会事業費集計!D25</f>
        <v>0</v>
      </c>
      <c r="H29" s="294">
        <f t="shared" si="2"/>
        <v>0</v>
      </c>
    </row>
    <row r="30" spans="1:8" ht="11.1" customHeight="1">
      <c r="A30" s="476"/>
      <c r="B30" s="438" t="s">
        <v>65</v>
      </c>
      <c r="C30" s="438"/>
      <c r="D30" s="439"/>
      <c r="E30" s="292">
        <f>委員会事業費集計!I9</f>
        <v>0</v>
      </c>
      <c r="F30" s="652">
        <f>委員会事業費集計!R9</f>
        <v>260000</v>
      </c>
      <c r="G30" s="444">
        <f>委員会事業費集計!D26</f>
        <v>0</v>
      </c>
      <c r="H30" s="653">
        <f t="shared" si="2"/>
        <v>260000</v>
      </c>
    </row>
    <row r="31" spans="1:8" ht="11.1" customHeight="1">
      <c r="A31" s="476"/>
      <c r="B31" s="438" t="s">
        <v>94</v>
      </c>
      <c r="C31" s="438"/>
      <c r="D31" s="475"/>
      <c r="E31" s="292">
        <f>委員会事業費集計!I10</f>
        <v>0</v>
      </c>
      <c r="F31" s="443">
        <f>委員会事業費集計!R10</f>
        <v>0</v>
      </c>
      <c r="G31" s="444">
        <f>委員会事業費集計!D27</f>
        <v>0</v>
      </c>
      <c r="H31" s="294">
        <f t="shared" si="2"/>
        <v>0</v>
      </c>
    </row>
    <row r="32" spans="1:8" ht="11.1" customHeight="1">
      <c r="A32" s="476"/>
      <c r="B32" s="438" t="s">
        <v>16</v>
      </c>
      <c r="C32" s="438"/>
      <c r="D32" s="475"/>
      <c r="E32" s="292">
        <f>委員会事業費集計!I11</f>
        <v>0</v>
      </c>
      <c r="F32" s="652">
        <f>委員会事業費集計!R11</f>
        <v>10000</v>
      </c>
      <c r="G32" s="444">
        <f>委員会事業費集計!D28</f>
        <v>0</v>
      </c>
      <c r="H32" s="653">
        <f t="shared" si="2"/>
        <v>10000</v>
      </c>
    </row>
    <row r="33" spans="1:8" ht="11.1" customHeight="1">
      <c r="A33" s="476"/>
      <c r="B33" s="438" t="s">
        <v>17</v>
      </c>
      <c r="C33" s="438"/>
      <c r="D33" s="439"/>
      <c r="E33" s="292">
        <f>委員会事業費集計!I12</f>
        <v>10000</v>
      </c>
      <c r="F33" s="443">
        <f>委員会事業費集計!R12</f>
        <v>7000</v>
      </c>
      <c r="G33" s="444">
        <f>委員会事業費集計!D29</f>
        <v>0</v>
      </c>
      <c r="H33" s="294">
        <f t="shared" si="2"/>
        <v>17000</v>
      </c>
    </row>
    <row r="34" spans="1:8" ht="11.1" customHeight="1">
      <c r="A34" s="476"/>
      <c r="B34" s="438" t="s">
        <v>66</v>
      </c>
      <c r="C34" s="438"/>
      <c r="D34" s="438"/>
      <c r="E34" s="442">
        <f>委員会事業費集計!I13</f>
        <v>0</v>
      </c>
      <c r="F34" s="443">
        <f>委員会事業費集計!R13</f>
        <v>0</v>
      </c>
      <c r="G34" s="444">
        <f>委員会事業費集計!D30</f>
        <v>0</v>
      </c>
      <c r="H34" s="294">
        <f t="shared" si="2"/>
        <v>0</v>
      </c>
    </row>
    <row r="35" spans="1:8" ht="11.1" customHeight="1">
      <c r="A35" s="470"/>
      <c r="B35" s="697" t="s">
        <v>19</v>
      </c>
      <c r="C35" s="697"/>
      <c r="D35" s="471"/>
      <c r="E35" s="291">
        <f>SUM(E36:E57)</f>
        <v>796800</v>
      </c>
      <c r="F35" s="472">
        <f>SUM(F36:F57)</f>
        <v>2036600</v>
      </c>
      <c r="G35" s="473">
        <f>SUM(G36:G57)</f>
        <v>5880690</v>
      </c>
      <c r="H35" s="293">
        <f>SUM(E35:G35)</f>
        <v>8714090</v>
      </c>
    </row>
    <row r="36" spans="1:8" ht="11.1" customHeight="1">
      <c r="A36" s="476"/>
      <c r="B36" s="697" t="s">
        <v>93</v>
      </c>
      <c r="C36" s="697"/>
      <c r="D36" s="439"/>
      <c r="E36" s="442">
        <f>諸経費按分!G16</f>
        <v>146000</v>
      </c>
      <c r="F36" s="443">
        <f>諸経費按分!H16</f>
        <v>373200</v>
      </c>
      <c r="G36" s="444">
        <f>明細書2!B3</f>
        <v>551600</v>
      </c>
      <c r="H36" s="294">
        <f>SUM(E36:G36)</f>
        <v>1070800</v>
      </c>
    </row>
    <row r="37" spans="1:8" ht="11.1" customHeight="1">
      <c r="A37" s="476"/>
      <c r="B37" s="438" t="s">
        <v>68</v>
      </c>
      <c r="C37" s="438"/>
      <c r="D37" s="439"/>
      <c r="E37" s="442">
        <f>諸経費按分!G17</f>
        <v>55600</v>
      </c>
      <c r="F37" s="443">
        <f>諸経費按分!H17</f>
        <v>142100</v>
      </c>
      <c r="G37" s="444">
        <f>明細書2!B4</f>
        <v>210000</v>
      </c>
      <c r="H37" s="294">
        <f>SUM(E37:G37)</f>
        <v>407700</v>
      </c>
    </row>
    <row r="38" spans="1:8" ht="11.1" customHeight="1">
      <c r="A38" s="476"/>
      <c r="B38" s="438" t="s">
        <v>283</v>
      </c>
      <c r="C38" s="438"/>
      <c r="D38" s="439"/>
      <c r="E38" s="442">
        <f>諸経費按分!G18</f>
        <v>0</v>
      </c>
      <c r="F38" s="443">
        <f>諸経費按分!H18</f>
        <v>0</v>
      </c>
      <c r="G38" s="444">
        <f>明細書2!B39</f>
        <v>200000</v>
      </c>
      <c r="H38" s="294">
        <f t="shared" si="2"/>
        <v>200000</v>
      </c>
    </row>
    <row r="39" spans="1:8" ht="11.1" customHeight="1">
      <c r="A39" s="476"/>
      <c r="B39" s="438" t="s">
        <v>69</v>
      </c>
      <c r="C39" s="438"/>
      <c r="D39" s="439"/>
      <c r="E39" s="442">
        <f>諸経費按分!G19</f>
        <v>419300</v>
      </c>
      <c r="F39" s="443">
        <f>諸経費按分!H19</f>
        <v>1071600</v>
      </c>
      <c r="G39" s="444">
        <f>明細書2!B5</f>
        <v>1584000</v>
      </c>
      <c r="H39" s="294">
        <f t="shared" ref="H39:H45" si="3">SUM(E39:G39)</f>
        <v>3074900</v>
      </c>
    </row>
    <row r="40" spans="1:8" ht="11.1" customHeight="1">
      <c r="A40" s="476"/>
      <c r="B40" s="438" t="s">
        <v>70</v>
      </c>
      <c r="C40" s="438"/>
      <c r="D40" s="439"/>
      <c r="E40" s="442">
        <f>諸経費按分!G20</f>
        <v>12700</v>
      </c>
      <c r="F40" s="443">
        <f>諸経費按分!H20</f>
        <v>32500</v>
      </c>
      <c r="G40" s="444">
        <f>明細書2!B6</f>
        <v>48000</v>
      </c>
      <c r="H40" s="294">
        <f t="shared" si="3"/>
        <v>93200</v>
      </c>
    </row>
    <row r="41" spans="1:8" ht="11.1" customHeight="1">
      <c r="A41" s="476"/>
      <c r="B41" s="438" t="s">
        <v>71</v>
      </c>
      <c r="C41" s="438"/>
      <c r="D41" s="439"/>
      <c r="E41" s="442">
        <f>諸経費按分!G21</f>
        <v>15900</v>
      </c>
      <c r="F41" s="443">
        <f>諸経費按分!H21</f>
        <v>40600</v>
      </c>
      <c r="G41" s="444">
        <f>明細書2!B7</f>
        <v>60000</v>
      </c>
      <c r="H41" s="294">
        <f t="shared" si="3"/>
        <v>116500</v>
      </c>
    </row>
    <row r="42" spans="1:8" ht="11.1" customHeight="1">
      <c r="A42" s="476"/>
      <c r="B42" s="438" t="s">
        <v>72</v>
      </c>
      <c r="C42" s="438"/>
      <c r="D42" s="439"/>
      <c r="E42" s="442">
        <f>諸経費按分!G22</f>
        <v>27300</v>
      </c>
      <c r="F42" s="443">
        <f>諸経費按分!H22</f>
        <v>69800</v>
      </c>
      <c r="G42" s="444">
        <f>明細書2!B8</f>
        <v>103200</v>
      </c>
      <c r="H42" s="294">
        <f t="shared" si="3"/>
        <v>200300</v>
      </c>
    </row>
    <row r="43" spans="1:8" ht="11.1" customHeight="1">
      <c r="A43" s="476"/>
      <c r="B43" s="438" t="s">
        <v>284</v>
      </c>
      <c r="C43" s="438"/>
      <c r="D43" s="439"/>
      <c r="E43" s="442">
        <f>諸経費按分!G23</f>
        <v>0</v>
      </c>
      <c r="F43" s="443">
        <f>諸経費按分!H23</f>
        <v>0</v>
      </c>
      <c r="G43" s="444">
        <f>明細書2!B40</f>
        <v>670800</v>
      </c>
      <c r="H43" s="294">
        <f t="shared" si="3"/>
        <v>670800</v>
      </c>
    </row>
    <row r="44" spans="1:8" ht="11.1" customHeight="1">
      <c r="A44" s="476"/>
      <c r="B44" s="438" t="s">
        <v>64</v>
      </c>
      <c r="C44" s="438"/>
      <c r="D44" s="439"/>
      <c r="E44" s="442">
        <f>諸経費按分!G24</f>
        <v>0</v>
      </c>
      <c r="F44" s="443">
        <f>諸経費按分!H24</f>
        <v>0</v>
      </c>
      <c r="G44" s="444">
        <f>明細書2!B9</f>
        <v>0</v>
      </c>
      <c r="H44" s="294">
        <f t="shared" si="3"/>
        <v>0</v>
      </c>
    </row>
    <row r="45" spans="1:8" ht="11.1" customHeight="1">
      <c r="A45" s="476"/>
      <c r="B45" s="438" t="s">
        <v>285</v>
      </c>
      <c r="C45" s="438"/>
      <c r="D45" s="439"/>
      <c r="E45" s="442">
        <f>諸経費按分!G25</f>
        <v>0</v>
      </c>
      <c r="F45" s="443">
        <f>諸経費按分!H25</f>
        <v>0</v>
      </c>
      <c r="G45" s="444">
        <f>明細書2!B41</f>
        <v>100000</v>
      </c>
      <c r="H45" s="294">
        <f t="shared" si="3"/>
        <v>100000</v>
      </c>
    </row>
    <row r="46" spans="1:8" ht="11.1" customHeight="1">
      <c r="A46" s="476"/>
      <c r="B46" s="438" t="s">
        <v>73</v>
      </c>
      <c r="C46" s="438"/>
      <c r="D46" s="439"/>
      <c r="E46" s="442">
        <f>諸経費按分!G26</f>
        <v>93600</v>
      </c>
      <c r="F46" s="443">
        <f>諸経費按分!H26</f>
        <v>239100</v>
      </c>
      <c r="G46" s="444">
        <f>明細書2!B10</f>
        <v>353380</v>
      </c>
      <c r="H46" s="294">
        <f t="shared" ref="H46:H56" si="4">SUM(E46:G46)</f>
        <v>686080</v>
      </c>
    </row>
    <row r="47" spans="1:8" ht="11.1" customHeight="1">
      <c r="A47" s="476"/>
      <c r="B47" s="438" t="s">
        <v>74</v>
      </c>
      <c r="C47" s="438"/>
      <c r="D47" s="439"/>
      <c r="E47" s="442">
        <f>諸経費按分!G27</f>
        <v>7900</v>
      </c>
      <c r="F47" s="443">
        <f>諸経費按分!H27</f>
        <v>20300</v>
      </c>
      <c r="G47" s="444">
        <f>明細書2!B11</f>
        <v>30000</v>
      </c>
      <c r="H47" s="294">
        <f t="shared" si="4"/>
        <v>58200</v>
      </c>
    </row>
    <row r="48" spans="1:8" ht="11.1" customHeight="1">
      <c r="A48" s="476"/>
      <c r="B48" s="438" t="s">
        <v>75</v>
      </c>
      <c r="C48" s="438"/>
      <c r="D48" s="439"/>
      <c r="E48" s="442">
        <f>諸経費按分!G28</f>
        <v>0</v>
      </c>
      <c r="F48" s="443">
        <f>諸経費按分!H28</f>
        <v>0</v>
      </c>
      <c r="G48" s="444">
        <f>明細書2!B12</f>
        <v>70000</v>
      </c>
      <c r="H48" s="294">
        <f t="shared" si="4"/>
        <v>70000</v>
      </c>
    </row>
    <row r="49" spans="1:9" ht="11.1" customHeight="1">
      <c r="A49" s="476"/>
      <c r="B49" s="438" t="s">
        <v>1</v>
      </c>
      <c r="C49" s="438"/>
      <c r="D49" s="439"/>
      <c r="E49" s="442">
        <f>諸経費按分!G29</f>
        <v>0</v>
      </c>
      <c r="F49" s="443">
        <f>諸経費按分!H29</f>
        <v>0</v>
      </c>
      <c r="G49" s="444">
        <f>明細書2!B13</f>
        <v>50000</v>
      </c>
      <c r="H49" s="294">
        <f t="shared" si="4"/>
        <v>50000</v>
      </c>
    </row>
    <row r="50" spans="1:9" ht="11.1" customHeight="1">
      <c r="A50" s="476"/>
      <c r="B50" s="438" t="s">
        <v>76</v>
      </c>
      <c r="C50" s="438"/>
      <c r="D50" s="439"/>
      <c r="E50" s="442">
        <f>諸経費按分!G30</f>
        <v>0</v>
      </c>
      <c r="F50" s="443">
        <f>諸経費按分!H30</f>
        <v>0</v>
      </c>
      <c r="G50" s="444">
        <f>明細書2!B14</f>
        <v>150000</v>
      </c>
      <c r="H50" s="294">
        <f t="shared" si="4"/>
        <v>150000</v>
      </c>
    </row>
    <row r="51" spans="1:9" ht="11.1" customHeight="1">
      <c r="A51" s="474"/>
      <c r="B51" s="438" t="s">
        <v>95</v>
      </c>
      <c r="C51" s="438"/>
      <c r="D51" s="439"/>
      <c r="E51" s="442">
        <f>諸経費按分!G31</f>
        <v>18500</v>
      </c>
      <c r="F51" s="443">
        <f>諸経費按分!H31</f>
        <v>47400</v>
      </c>
      <c r="G51" s="444">
        <f>明細書2!B15</f>
        <v>70000</v>
      </c>
      <c r="H51" s="294">
        <f t="shared" si="4"/>
        <v>135900</v>
      </c>
    </row>
    <row r="52" spans="1:9" ht="11.1" customHeight="1">
      <c r="A52" s="474"/>
      <c r="B52" s="438" t="s">
        <v>77</v>
      </c>
      <c r="C52" s="438"/>
      <c r="D52" s="439"/>
      <c r="E52" s="442">
        <f>諸経費按分!G32</f>
        <v>0</v>
      </c>
      <c r="F52" s="443">
        <f>諸経費按分!H32</f>
        <v>0</v>
      </c>
      <c r="G52" s="444">
        <f>明細書2!B35</f>
        <v>927980</v>
      </c>
      <c r="H52" s="294">
        <f t="shared" si="4"/>
        <v>927980</v>
      </c>
    </row>
    <row r="53" spans="1:9" ht="11.1" customHeight="1">
      <c r="A53" s="474"/>
      <c r="B53" s="438" t="s">
        <v>324</v>
      </c>
      <c r="C53" s="438"/>
      <c r="D53" s="439"/>
      <c r="E53" s="442">
        <f>諸経費按分!G33</f>
        <v>0</v>
      </c>
      <c r="F53" s="443">
        <f>諸経費按分!H33</f>
        <v>0</v>
      </c>
      <c r="G53" s="444">
        <f>明細書2!B42</f>
        <v>0</v>
      </c>
      <c r="H53" s="294">
        <f t="shared" si="4"/>
        <v>0</v>
      </c>
    </row>
    <row r="54" spans="1:9" ht="11.1" customHeight="1">
      <c r="A54" s="474"/>
      <c r="B54" s="438" t="s">
        <v>2</v>
      </c>
      <c r="C54" s="438"/>
      <c r="D54" s="439"/>
      <c r="E54" s="442">
        <f>諸経費按分!G34</f>
        <v>0</v>
      </c>
      <c r="F54" s="443">
        <f>諸経費按分!H34</f>
        <v>0</v>
      </c>
      <c r="G54" s="444">
        <f>明細書3!B3</f>
        <v>85900</v>
      </c>
      <c r="H54" s="294">
        <f t="shared" si="4"/>
        <v>85900</v>
      </c>
      <c r="I54" s="478"/>
    </row>
    <row r="55" spans="1:9" ht="11.1" hidden="1" customHeight="1">
      <c r="A55" s="474"/>
      <c r="B55" s="438"/>
      <c r="C55" s="438"/>
      <c r="D55" s="439"/>
      <c r="E55" s="442"/>
      <c r="F55" s="443"/>
      <c r="G55" s="444"/>
      <c r="H55" s="294"/>
    </row>
    <row r="56" spans="1:9" ht="14.1" customHeight="1">
      <c r="A56" s="474"/>
      <c r="B56" s="438" t="s">
        <v>78</v>
      </c>
      <c r="C56" s="438"/>
      <c r="D56" s="439"/>
      <c r="E56" s="442">
        <f>諸経費按分!G36</f>
        <v>0</v>
      </c>
      <c r="F56" s="443">
        <f>諸経費按分!H36</f>
        <v>0</v>
      </c>
      <c r="G56" s="444">
        <f>明細書3!B16</f>
        <v>90000</v>
      </c>
      <c r="H56" s="294">
        <f t="shared" si="4"/>
        <v>90000</v>
      </c>
    </row>
    <row r="57" spans="1:9" ht="14.1" customHeight="1" thickBot="1">
      <c r="A57" s="476"/>
      <c r="B57" s="438" t="s">
        <v>79</v>
      </c>
      <c r="C57" s="479"/>
      <c r="D57" s="480"/>
      <c r="E57" s="442">
        <v>0</v>
      </c>
      <c r="F57" s="443">
        <f>諸経費按分!H37</f>
        <v>0</v>
      </c>
      <c r="G57" s="660">
        <f>明細書3!B30</f>
        <v>525830</v>
      </c>
      <c r="H57" s="653">
        <f>SUM(E57:G57)</f>
        <v>525830</v>
      </c>
    </row>
    <row r="58" spans="1:9" ht="14.1" customHeight="1" thickBot="1">
      <c r="A58" s="481"/>
      <c r="B58" s="700" t="s">
        <v>113</v>
      </c>
      <c r="C58" s="700"/>
      <c r="D58" s="701"/>
      <c r="E58" s="482">
        <f>E23+E35</f>
        <v>2033800</v>
      </c>
      <c r="F58" s="658">
        <f>F23+F35</f>
        <v>4381600</v>
      </c>
      <c r="G58" s="483">
        <f>G23+G35</f>
        <v>5880690</v>
      </c>
      <c r="H58" s="655">
        <f>H23+H35</f>
        <v>12296090</v>
      </c>
    </row>
    <row r="59" spans="1:9" ht="14.1" customHeight="1" thickBot="1">
      <c r="A59" s="481"/>
      <c r="B59" s="700" t="s">
        <v>170</v>
      </c>
      <c r="C59" s="700"/>
      <c r="D59" s="701"/>
      <c r="E59" s="484">
        <f>E21-E58</f>
        <v>-1523800</v>
      </c>
      <c r="F59" s="659">
        <f>F21-F58</f>
        <v>-2590587</v>
      </c>
      <c r="G59" s="485">
        <f>G21-G58</f>
        <v>141310</v>
      </c>
      <c r="H59" s="656">
        <f>H21-H58</f>
        <v>-3973077</v>
      </c>
    </row>
    <row r="60" spans="1:9" ht="14.1" customHeight="1">
      <c r="A60" s="716" t="s">
        <v>144</v>
      </c>
      <c r="B60" s="716"/>
      <c r="C60" s="714" t="s">
        <v>67</v>
      </c>
      <c r="D60" s="714"/>
      <c r="E60" s="714"/>
      <c r="F60" s="714"/>
      <c r="G60" s="714"/>
      <c r="H60" s="715"/>
    </row>
  </sheetData>
  <mergeCells count="17">
    <mergeCell ref="B35:C35"/>
    <mergeCell ref="B36:C36"/>
    <mergeCell ref="B58:D58"/>
    <mergeCell ref="B59:D59"/>
    <mergeCell ref="C60:H60"/>
    <mergeCell ref="A60:B60"/>
    <mergeCell ref="B22:C22"/>
    <mergeCell ref="B23:C23"/>
    <mergeCell ref="B24:C24"/>
    <mergeCell ref="H4:H5"/>
    <mergeCell ref="B21:D21"/>
    <mergeCell ref="A4:D5"/>
    <mergeCell ref="G4:G5"/>
    <mergeCell ref="C15:D15"/>
    <mergeCell ref="C16:D16"/>
    <mergeCell ref="E4:E5"/>
    <mergeCell ref="F4:F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0"/>
  <sheetViews>
    <sheetView topLeftCell="A13" zoomScaleNormal="100" workbookViewId="0">
      <selection activeCell="E61" sqref="E61"/>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21" t="s">
        <v>0</v>
      </c>
      <c r="B1" s="411"/>
      <c r="C1" s="411"/>
      <c r="D1" s="411"/>
      <c r="E1" s="411"/>
      <c r="F1" s="411"/>
      <c r="H1" s="32" t="s">
        <v>248</v>
      </c>
    </row>
    <row r="2" spans="1:8" ht="11.1" customHeight="1">
      <c r="A2" s="57"/>
      <c r="B2" s="57"/>
      <c r="C2" s="57"/>
      <c r="D2" s="57"/>
      <c r="E2" s="57"/>
      <c r="F2" s="57"/>
      <c r="G2" s="58"/>
      <c r="H2" s="58"/>
    </row>
    <row r="3" spans="1:8" ht="12" customHeight="1">
      <c r="A3" s="412" t="s">
        <v>117</v>
      </c>
      <c r="B3" s="413"/>
      <c r="C3" s="413"/>
      <c r="D3" s="413"/>
      <c r="E3" s="413"/>
      <c r="F3" s="413"/>
      <c r="G3" s="413"/>
      <c r="H3" s="414" t="s">
        <v>118</v>
      </c>
    </row>
    <row r="4" spans="1:8" ht="12" customHeight="1">
      <c r="A4" s="702" t="s">
        <v>180</v>
      </c>
      <c r="B4" s="703"/>
      <c r="C4" s="703"/>
      <c r="D4" s="704"/>
      <c r="E4" s="712" t="s">
        <v>10</v>
      </c>
      <c r="F4" s="713" t="s">
        <v>11</v>
      </c>
      <c r="G4" s="708" t="s">
        <v>165</v>
      </c>
      <c r="H4" s="698" t="s">
        <v>176</v>
      </c>
    </row>
    <row r="5" spans="1:8" ht="39.75" customHeight="1">
      <c r="A5" s="705"/>
      <c r="B5" s="706"/>
      <c r="C5" s="706"/>
      <c r="D5" s="707"/>
      <c r="E5" s="712"/>
      <c r="F5" s="713"/>
      <c r="G5" s="709"/>
      <c r="H5" s="699"/>
    </row>
    <row r="6" spans="1:8" ht="11.1" customHeight="1">
      <c r="A6" s="415"/>
      <c r="B6" s="416" t="s">
        <v>305</v>
      </c>
      <c r="C6" s="416"/>
      <c r="D6" s="417"/>
      <c r="E6" s="418"/>
      <c r="F6" s="419"/>
      <c r="G6" s="420"/>
      <c r="H6" s="421"/>
    </row>
    <row r="7" spans="1:8" ht="11.1" customHeight="1">
      <c r="A7" s="422"/>
      <c r="B7" s="423" t="s">
        <v>111</v>
      </c>
      <c r="C7" s="423"/>
      <c r="D7" s="424"/>
      <c r="E7" s="425"/>
      <c r="F7" s="426"/>
      <c r="G7" s="427"/>
      <c r="H7" s="428"/>
    </row>
    <row r="8" spans="1:8" ht="11.1" customHeight="1">
      <c r="A8" s="429"/>
      <c r="B8" s="430" t="s">
        <v>57</v>
      </c>
      <c r="C8" s="431"/>
      <c r="D8" s="432"/>
      <c r="E8" s="433">
        <f>SUM(E9:E12)</f>
        <v>0</v>
      </c>
      <c r="F8" s="434">
        <f>SUM(F9:F12)</f>
        <v>0</v>
      </c>
      <c r="G8" s="435">
        <f>SUM(G9:G12)</f>
        <v>5700000</v>
      </c>
      <c r="H8" s="290">
        <f>SUM(E8:G8)</f>
        <v>5700000</v>
      </c>
    </row>
    <row r="9" spans="1:8" ht="11.1" customHeight="1">
      <c r="A9" s="436"/>
      <c r="B9" s="437"/>
      <c r="C9" s="438" t="s">
        <v>105</v>
      </c>
      <c r="D9" s="439"/>
      <c r="E9" s="433">
        <f>'マトリックス収支予算(配賦前）'!E9</f>
        <v>0</v>
      </c>
      <c r="F9" s="440">
        <f>'マトリックス収支予算(配賦前）'!F9</f>
        <v>0</v>
      </c>
      <c r="G9" s="295">
        <f>'マトリックス収支予算(配賦前）'!G9</f>
        <v>4080000</v>
      </c>
      <c r="H9" s="290">
        <f>SUM(E9:G9)</f>
        <v>4080000</v>
      </c>
    </row>
    <row r="10" spans="1:8" ht="11.1" customHeight="1">
      <c r="A10" s="436"/>
      <c r="B10" s="437"/>
      <c r="C10" s="438" t="s">
        <v>288</v>
      </c>
      <c r="D10" s="439"/>
      <c r="E10" s="433">
        <f>'マトリックス収支予算(配賦前）'!E10</f>
        <v>0</v>
      </c>
      <c r="F10" s="440">
        <f>'マトリックス収支予算(配賦前）'!F10</f>
        <v>0</v>
      </c>
      <c r="G10" s="295">
        <f>'マトリックス収支予算(配賦前）'!G10</f>
        <v>60000</v>
      </c>
      <c r="H10" s="290">
        <f>SUM(E10:G10)</f>
        <v>60000</v>
      </c>
    </row>
    <row r="11" spans="1:8" ht="11.1" customHeight="1">
      <c r="A11" s="436"/>
      <c r="B11" s="437"/>
      <c r="C11" s="438" t="s">
        <v>106</v>
      </c>
      <c r="D11" s="439"/>
      <c r="E11" s="433">
        <f>'マトリックス収支予算(配賦前）'!E11</f>
        <v>0</v>
      </c>
      <c r="F11" s="440">
        <f>'マトリックス収支予算(配賦前）'!F11</f>
        <v>0</v>
      </c>
      <c r="G11" s="295">
        <f>'マトリックス収支予算(配賦前）'!G11</f>
        <v>600000</v>
      </c>
      <c r="H11" s="290">
        <f t="shared" ref="H11" si="0">SUM(E11:G11)</f>
        <v>600000</v>
      </c>
    </row>
    <row r="12" spans="1:8" ht="11.1" customHeight="1">
      <c r="A12" s="436"/>
      <c r="B12" s="437"/>
      <c r="C12" s="438" t="s">
        <v>323</v>
      </c>
      <c r="D12" s="439"/>
      <c r="E12" s="433">
        <f>'マトリックス収支予算(配賦前）'!E12</f>
        <v>0</v>
      </c>
      <c r="F12" s="440">
        <f>'マトリックス収支予算(配賦前）'!F12</f>
        <v>0</v>
      </c>
      <c r="G12" s="295">
        <f>'マトリックス収支予算(配賦前）'!G12</f>
        <v>960000</v>
      </c>
      <c r="H12" s="290">
        <f t="shared" ref="H12:H16" si="1">SUM(E12:G12)</f>
        <v>960000</v>
      </c>
    </row>
    <row r="13" spans="1:8" ht="11.1" customHeight="1">
      <c r="A13" s="436"/>
      <c r="B13" s="437" t="s">
        <v>56</v>
      </c>
      <c r="C13" s="438"/>
      <c r="D13" s="439"/>
      <c r="E13" s="433">
        <f>'マトリックス収支予算(配賦前）'!E13</f>
        <v>0</v>
      </c>
      <c r="F13" s="440">
        <f>'マトリックス収支予算(配賦前）'!F13</f>
        <v>0</v>
      </c>
      <c r="G13" s="295">
        <f>'マトリックス収支予算(配賦前）'!G13</f>
        <v>240000</v>
      </c>
      <c r="H13" s="290">
        <f t="shared" si="1"/>
        <v>240000</v>
      </c>
    </row>
    <row r="14" spans="1:8" ht="11.1" customHeight="1">
      <c r="A14" s="436"/>
      <c r="B14" s="437" t="s">
        <v>9</v>
      </c>
      <c r="C14" s="441"/>
      <c r="D14" s="439"/>
      <c r="E14" s="433">
        <f>'マトリックス収支予算(配賦前）'!E14</f>
        <v>510000</v>
      </c>
      <c r="F14" s="440">
        <f>'マトリックス収支予算(配賦前）'!F14</f>
        <v>0</v>
      </c>
      <c r="G14" s="295">
        <f>'マトリックス収支予算(配賦前）'!G14</f>
        <v>80000</v>
      </c>
      <c r="H14" s="294">
        <f t="shared" si="1"/>
        <v>590000</v>
      </c>
    </row>
    <row r="15" spans="1:8" ht="11.1" customHeight="1">
      <c r="A15" s="436"/>
      <c r="B15" s="438"/>
      <c r="C15" s="710" t="s">
        <v>12</v>
      </c>
      <c r="D15" s="711"/>
      <c r="E15" s="433">
        <f>'マトリックス収支予算(配賦前）'!E15</f>
        <v>0</v>
      </c>
      <c r="F15" s="440">
        <f>'マトリックス収支予算(配賦前）'!F15</f>
        <v>0</v>
      </c>
      <c r="G15" s="295">
        <f>'マトリックス収支予算(配賦前）'!G15</f>
        <v>80000</v>
      </c>
      <c r="H15" s="294">
        <f t="shared" si="1"/>
        <v>80000</v>
      </c>
    </row>
    <row r="16" spans="1:8" ht="11.1" customHeight="1">
      <c r="A16" s="436"/>
      <c r="B16" s="438"/>
      <c r="C16" s="710" t="s">
        <v>13</v>
      </c>
      <c r="D16" s="711"/>
      <c r="E16" s="433">
        <f>'マトリックス収支予算(配賦前）'!E16</f>
        <v>510000</v>
      </c>
      <c r="F16" s="440">
        <f>'マトリックス収支予算(配賦前）'!F16</f>
        <v>0</v>
      </c>
      <c r="G16" s="295">
        <f>'マトリックス収支予算(配賦前）'!G16</f>
        <v>0</v>
      </c>
      <c r="H16" s="294">
        <f t="shared" si="1"/>
        <v>510000</v>
      </c>
    </row>
    <row r="17" spans="1:8" ht="11.1" customHeight="1">
      <c r="A17" s="436"/>
      <c r="B17" s="437" t="s">
        <v>14</v>
      </c>
      <c r="C17" s="438"/>
      <c r="D17" s="445"/>
      <c r="E17" s="433">
        <f>'マトリックス収支予算(配賦前）'!E17</f>
        <v>0</v>
      </c>
      <c r="F17" s="440">
        <f>'マトリックス収支予算(配賦前）'!F17</f>
        <v>0</v>
      </c>
      <c r="G17" s="295">
        <f>'マトリックス収支予算(配賦前）'!G17</f>
        <v>2000</v>
      </c>
      <c r="H17" s="452">
        <f>SUM(E17:G17)</f>
        <v>2000</v>
      </c>
    </row>
    <row r="18" spans="1:8" ht="11.1" customHeight="1">
      <c r="A18" s="436"/>
      <c r="B18" s="438"/>
      <c r="C18" s="441" t="s">
        <v>116</v>
      </c>
      <c r="D18" s="453"/>
      <c r="E18" s="433">
        <f>'マトリックス収支予算(配賦前）'!E18</f>
        <v>0</v>
      </c>
      <c r="F18" s="440">
        <f>'マトリックス収支予算(配賦前）'!F18</f>
        <v>0</v>
      </c>
      <c r="G18" s="295">
        <f>'マトリックス収支予算(配賦前）'!G18</f>
        <v>2000</v>
      </c>
      <c r="H18" s="294">
        <f>SUM(E18:G18)</f>
        <v>2000</v>
      </c>
    </row>
    <row r="19" spans="1:8" ht="11.1" customHeight="1">
      <c r="A19" s="436"/>
      <c r="B19" s="486"/>
      <c r="C19" s="438" t="s">
        <v>141</v>
      </c>
      <c r="D19" s="475"/>
      <c r="E19" s="487">
        <f>'マトリックス収支予算(配賦前）'!E19</f>
        <v>0</v>
      </c>
      <c r="F19" s="488">
        <f>'マトリックス収支予算(配賦前）'!F19</f>
        <v>0</v>
      </c>
      <c r="G19" s="295">
        <f>'マトリックス収支予算(配賦前）'!G19</f>
        <v>0</v>
      </c>
      <c r="H19" s="489">
        <f>SUM(E19:G19)</f>
        <v>0</v>
      </c>
    </row>
    <row r="20" spans="1:8" ht="11.1" customHeight="1" thickBot="1">
      <c r="A20" s="436"/>
      <c r="B20" s="437" t="s">
        <v>304</v>
      </c>
      <c r="C20" s="438"/>
      <c r="D20" s="439"/>
      <c r="E20" s="490">
        <f>'マトリックス収支予算(配賦前）'!E20</f>
        <v>0</v>
      </c>
      <c r="F20" s="491">
        <f>'マトリックス収支予算(配賦前）'!F20</f>
        <v>1791013</v>
      </c>
      <c r="G20" s="492">
        <f>'マトリックス収支予算(配賦前）'!G20</f>
        <v>0</v>
      </c>
      <c r="H20" s="489">
        <f>SUM(E20:G20)</f>
        <v>1791013</v>
      </c>
    </row>
    <row r="21" spans="1:8" ht="11.1" customHeight="1" thickBot="1">
      <c r="A21" s="459"/>
      <c r="B21" s="700" t="s">
        <v>142</v>
      </c>
      <c r="C21" s="700"/>
      <c r="D21" s="701"/>
      <c r="E21" s="460">
        <f>E8+E13+E14+E17+E20</f>
        <v>510000</v>
      </c>
      <c r="F21" s="461">
        <f>F8+F13+F14+F17+F20</f>
        <v>1791013</v>
      </c>
      <c r="G21" s="462">
        <f>G8+G13+G14+G17+G20</f>
        <v>6022000</v>
      </c>
      <c r="H21" s="463">
        <f>H8+H13+H14+H17+H20</f>
        <v>8323013</v>
      </c>
    </row>
    <row r="22" spans="1:8" ht="11.1" customHeight="1">
      <c r="A22" s="464"/>
      <c r="B22" s="696" t="s">
        <v>112</v>
      </c>
      <c r="C22" s="696"/>
      <c r="D22" s="465"/>
      <c r="E22" s="466"/>
      <c r="F22" s="467"/>
      <c r="G22" s="468"/>
      <c r="H22" s="469"/>
    </row>
    <row r="23" spans="1:8" ht="11.1" customHeight="1">
      <c r="A23" s="470"/>
      <c r="B23" s="697" t="s">
        <v>18</v>
      </c>
      <c r="C23" s="697"/>
      <c r="D23" s="471"/>
      <c r="E23" s="291">
        <f>SUM(E24:E34)</f>
        <v>1237000</v>
      </c>
      <c r="F23" s="657">
        <f>SUM(F24:F34)</f>
        <v>2345000</v>
      </c>
      <c r="G23" s="473">
        <f>SUM(G24:G34)</f>
        <v>0</v>
      </c>
      <c r="H23" s="654">
        <f>SUM(E23:G23)</f>
        <v>3582000</v>
      </c>
    </row>
    <row r="24" spans="1:8" ht="11.1" customHeight="1">
      <c r="A24" s="474"/>
      <c r="B24" s="697" t="s">
        <v>59</v>
      </c>
      <c r="C24" s="697"/>
      <c r="D24" s="439"/>
      <c r="E24" s="292">
        <f>'マトリックス収支予算(配賦前）'!E24</f>
        <v>431000</v>
      </c>
      <c r="F24" s="652">
        <f>'マトリックス収支予算(配賦前）'!F24</f>
        <v>1070000</v>
      </c>
      <c r="G24" s="444">
        <f>'マトリックス収支予算(配賦前）'!G24</f>
        <v>0</v>
      </c>
      <c r="H24" s="653">
        <f>SUM(E24:G24)</f>
        <v>1501000</v>
      </c>
    </row>
    <row r="25" spans="1:8" ht="11.1" customHeight="1">
      <c r="A25" s="474"/>
      <c r="B25" s="438" t="s">
        <v>60</v>
      </c>
      <c r="C25" s="438"/>
      <c r="D25" s="475"/>
      <c r="E25" s="292">
        <f>'マトリックス収支予算(配賦前）'!E25</f>
        <v>435000</v>
      </c>
      <c r="F25" s="652">
        <f>'マトリックス収支予算(配賦前）'!F25</f>
        <v>225000</v>
      </c>
      <c r="G25" s="444">
        <f>'マトリックス収支予算(配賦前）'!G25</f>
        <v>0</v>
      </c>
      <c r="H25" s="653">
        <f>SUM(E25:G25)</f>
        <v>660000</v>
      </c>
    </row>
    <row r="26" spans="1:8" ht="11.1" customHeight="1">
      <c r="A26" s="476"/>
      <c r="B26" s="438" t="s">
        <v>61</v>
      </c>
      <c r="C26" s="438"/>
      <c r="D26" s="477"/>
      <c r="E26" s="292">
        <f>'マトリックス収支予算(配賦前）'!E26</f>
        <v>0</v>
      </c>
      <c r="F26" s="652">
        <f>'マトリックス収支予算(配賦前）'!F26</f>
        <v>50000</v>
      </c>
      <c r="G26" s="444">
        <f>'マトリックス収支予算(配賦前）'!G26</f>
        <v>0</v>
      </c>
      <c r="H26" s="653">
        <f>SUM(E26:G26)</f>
        <v>50000</v>
      </c>
    </row>
    <row r="27" spans="1:8" ht="11.1" customHeight="1">
      <c r="A27" s="476"/>
      <c r="B27" s="438" t="s">
        <v>62</v>
      </c>
      <c r="C27" s="438"/>
      <c r="D27" s="477"/>
      <c r="E27" s="292">
        <f>'マトリックス収支予算(配賦前）'!E27</f>
        <v>281000</v>
      </c>
      <c r="F27" s="652">
        <f>'マトリックス収支予算(配賦前）'!F27</f>
        <v>173000</v>
      </c>
      <c r="G27" s="444">
        <f>'マトリックス収支予算(配賦前）'!G27</f>
        <v>0</v>
      </c>
      <c r="H27" s="653">
        <f>SUM(E27:G27)</f>
        <v>454000</v>
      </c>
    </row>
    <row r="28" spans="1:8" ht="11.1" customHeight="1">
      <c r="A28" s="476"/>
      <c r="B28" s="438" t="s">
        <v>15</v>
      </c>
      <c r="C28" s="438"/>
      <c r="D28" s="477"/>
      <c r="E28" s="292">
        <f>'マトリックス収支予算(配賦前）'!E28</f>
        <v>80000</v>
      </c>
      <c r="F28" s="443">
        <f>'マトリックス収支予算(配賦前）'!F28</f>
        <v>550000</v>
      </c>
      <c r="G28" s="444">
        <f>'マトリックス収支予算(配賦前）'!G28</f>
        <v>0</v>
      </c>
      <c r="H28" s="294">
        <f t="shared" ref="H28:H56" si="2">SUM(E28:G28)</f>
        <v>630000</v>
      </c>
    </row>
    <row r="29" spans="1:8" ht="11.1" customHeight="1">
      <c r="A29" s="476"/>
      <c r="B29" s="493" t="s">
        <v>64</v>
      </c>
      <c r="C29" s="493"/>
      <c r="D29" s="439"/>
      <c r="E29" s="292">
        <f>'マトリックス収支予算(配賦前）'!E29</f>
        <v>0</v>
      </c>
      <c r="F29" s="443">
        <f>'マトリックス収支予算(配賦前）'!F29</f>
        <v>0</v>
      </c>
      <c r="G29" s="444">
        <f>'マトリックス収支予算(配賦前）'!G29</f>
        <v>0</v>
      </c>
      <c r="H29" s="294">
        <f t="shared" si="2"/>
        <v>0</v>
      </c>
    </row>
    <row r="30" spans="1:8" ht="11.1" customHeight="1">
      <c r="A30" s="476"/>
      <c r="B30" s="438" t="s">
        <v>65</v>
      </c>
      <c r="C30" s="438"/>
      <c r="D30" s="439"/>
      <c r="E30" s="292">
        <f>'マトリックス収支予算(配賦前）'!E30</f>
        <v>0</v>
      </c>
      <c r="F30" s="652">
        <f>'マトリックス収支予算(配賦前）'!F30</f>
        <v>260000</v>
      </c>
      <c r="G30" s="444">
        <f>'マトリックス収支予算(配賦前）'!G30</f>
        <v>0</v>
      </c>
      <c r="H30" s="653">
        <f t="shared" si="2"/>
        <v>260000</v>
      </c>
    </row>
    <row r="31" spans="1:8" ht="11.1" customHeight="1">
      <c r="A31" s="476"/>
      <c r="B31" s="438" t="s">
        <v>94</v>
      </c>
      <c r="C31" s="438"/>
      <c r="D31" s="475"/>
      <c r="E31" s="292">
        <f>'マトリックス収支予算(配賦前）'!E31</f>
        <v>0</v>
      </c>
      <c r="F31" s="443">
        <f>'マトリックス収支予算(配賦前）'!F31</f>
        <v>0</v>
      </c>
      <c r="G31" s="444">
        <f>'マトリックス収支予算(配賦前）'!G31</f>
        <v>0</v>
      </c>
      <c r="H31" s="294">
        <f t="shared" si="2"/>
        <v>0</v>
      </c>
    </row>
    <row r="32" spans="1:8" ht="11.1" customHeight="1">
      <c r="A32" s="476"/>
      <c r="B32" s="438" t="s">
        <v>16</v>
      </c>
      <c r="C32" s="438"/>
      <c r="D32" s="475"/>
      <c r="E32" s="292">
        <f>'マトリックス収支予算(配賦前）'!E32</f>
        <v>0</v>
      </c>
      <c r="F32" s="652">
        <f>'マトリックス収支予算(配賦前）'!F32</f>
        <v>10000</v>
      </c>
      <c r="G32" s="444">
        <f>'マトリックス収支予算(配賦前）'!G32</f>
        <v>0</v>
      </c>
      <c r="H32" s="653">
        <f t="shared" si="2"/>
        <v>10000</v>
      </c>
    </row>
    <row r="33" spans="1:9" ht="11.1" customHeight="1">
      <c r="A33" s="476"/>
      <c r="B33" s="438" t="s">
        <v>17</v>
      </c>
      <c r="C33" s="438"/>
      <c r="D33" s="439"/>
      <c r="E33" s="292">
        <f>'マトリックス収支予算(配賦前）'!E33</f>
        <v>10000</v>
      </c>
      <c r="F33" s="443">
        <f>'マトリックス収支予算(配賦前）'!F33</f>
        <v>7000</v>
      </c>
      <c r="G33" s="444">
        <f>'マトリックス収支予算(配賦前）'!G33</f>
        <v>0</v>
      </c>
      <c r="H33" s="294">
        <f t="shared" si="2"/>
        <v>17000</v>
      </c>
    </row>
    <row r="34" spans="1:9" ht="11.1" customHeight="1">
      <c r="A34" s="476"/>
      <c r="B34" s="438" t="s">
        <v>306</v>
      </c>
      <c r="C34" s="438"/>
      <c r="D34" s="438"/>
      <c r="E34" s="442">
        <f>'マトリックス収支予算(配賦前）'!E34</f>
        <v>0</v>
      </c>
      <c r="F34" s="443">
        <f>'マトリックス収支予算(配賦前）'!F34</f>
        <v>0</v>
      </c>
      <c r="G34" s="444">
        <f>'マトリックス収支予算(配賦前）'!G34</f>
        <v>0</v>
      </c>
      <c r="H34" s="294">
        <f t="shared" si="2"/>
        <v>0</v>
      </c>
    </row>
    <row r="35" spans="1:9" ht="11.1" customHeight="1">
      <c r="A35" s="470"/>
      <c r="B35" s="697" t="s">
        <v>19</v>
      </c>
      <c r="C35" s="697"/>
      <c r="D35" s="471"/>
      <c r="E35" s="291">
        <f>SUM(E36:E57)</f>
        <v>796800</v>
      </c>
      <c r="F35" s="472">
        <f>SUM(F36:F57)</f>
        <v>2036600</v>
      </c>
      <c r="G35" s="473">
        <f>SUM(G36:G57)</f>
        <v>3047410</v>
      </c>
      <c r="H35" s="293">
        <f>SUM(E35:G35)</f>
        <v>5880810</v>
      </c>
    </row>
    <row r="36" spans="1:9" ht="11.1" customHeight="1">
      <c r="A36" s="476"/>
      <c r="B36" s="697" t="s">
        <v>93</v>
      </c>
      <c r="C36" s="697"/>
      <c r="D36" s="439"/>
      <c r="E36" s="442">
        <f>諸経費按分!G16</f>
        <v>146000</v>
      </c>
      <c r="F36" s="443">
        <f>諸経費按分!H16</f>
        <v>373200</v>
      </c>
      <c r="G36" s="444">
        <f>諸経費按分!I16+諸経費按分!J16</f>
        <v>32400</v>
      </c>
      <c r="H36" s="294">
        <f>SUM(E36:G36)</f>
        <v>551600</v>
      </c>
    </row>
    <row r="37" spans="1:9" ht="11.1" customHeight="1">
      <c r="A37" s="476"/>
      <c r="B37" s="438" t="s">
        <v>68</v>
      </c>
      <c r="C37" s="438"/>
      <c r="D37" s="439"/>
      <c r="E37" s="442">
        <f>諸経費按分!G17</f>
        <v>55600</v>
      </c>
      <c r="F37" s="443">
        <f>諸経費按分!H17</f>
        <v>142100</v>
      </c>
      <c r="G37" s="444">
        <f>諸経費按分!I17+諸経費按分!J17</f>
        <v>12300</v>
      </c>
      <c r="H37" s="294">
        <f t="shared" si="2"/>
        <v>210000</v>
      </c>
    </row>
    <row r="38" spans="1:9" ht="11.1" customHeight="1">
      <c r="A38" s="476"/>
      <c r="B38" s="438" t="s">
        <v>325</v>
      </c>
      <c r="C38" s="438"/>
      <c r="D38" s="439"/>
      <c r="E38" s="442">
        <f>諸経費按分!G18</f>
        <v>0</v>
      </c>
      <c r="F38" s="443">
        <f>諸経費按分!H18</f>
        <v>0</v>
      </c>
      <c r="G38" s="444">
        <f>諸経費按分!I18+諸経費按分!J18</f>
        <v>200000</v>
      </c>
      <c r="H38" s="294">
        <f t="shared" si="2"/>
        <v>200000</v>
      </c>
    </row>
    <row r="39" spans="1:9" ht="11.1" customHeight="1">
      <c r="A39" s="476"/>
      <c r="B39" s="438" t="s">
        <v>69</v>
      </c>
      <c r="C39" s="438"/>
      <c r="D39" s="439"/>
      <c r="E39" s="442">
        <f>諸経費按分!G19</f>
        <v>419300</v>
      </c>
      <c r="F39" s="443">
        <f>諸経費按分!H19</f>
        <v>1071600</v>
      </c>
      <c r="G39" s="444">
        <f>諸経費按分!I19+諸経費按分!J19</f>
        <v>93100</v>
      </c>
      <c r="H39" s="294">
        <f t="shared" si="2"/>
        <v>1584000</v>
      </c>
    </row>
    <row r="40" spans="1:9" ht="11.1" customHeight="1">
      <c r="A40" s="476"/>
      <c r="B40" s="438" t="s">
        <v>70</v>
      </c>
      <c r="C40" s="438"/>
      <c r="D40" s="439"/>
      <c r="E40" s="442">
        <f>諸経費按分!G20</f>
        <v>12700</v>
      </c>
      <c r="F40" s="443">
        <f>諸経費按分!H20</f>
        <v>32500</v>
      </c>
      <c r="G40" s="444">
        <f>諸経費按分!I20+諸経費按分!J20</f>
        <v>2800</v>
      </c>
      <c r="H40" s="294">
        <f>SUM(E40:G40)</f>
        <v>48000</v>
      </c>
    </row>
    <row r="41" spans="1:9" ht="11.1" customHeight="1">
      <c r="A41" s="476"/>
      <c r="B41" s="438" t="s">
        <v>71</v>
      </c>
      <c r="C41" s="438"/>
      <c r="D41" s="439"/>
      <c r="E41" s="442">
        <f>諸経費按分!G21</f>
        <v>15900</v>
      </c>
      <c r="F41" s="443">
        <f>諸経費按分!H21</f>
        <v>40600</v>
      </c>
      <c r="G41" s="444">
        <f>諸経費按分!I21+諸経費按分!J21</f>
        <v>3500</v>
      </c>
      <c r="H41" s="294">
        <f t="shared" si="2"/>
        <v>60000</v>
      </c>
    </row>
    <row r="42" spans="1:9" ht="11.1" customHeight="1">
      <c r="A42" s="476"/>
      <c r="B42" s="438" t="s">
        <v>72</v>
      </c>
      <c r="C42" s="438"/>
      <c r="D42" s="439"/>
      <c r="E42" s="442">
        <f>諸経費按分!G22</f>
        <v>27300</v>
      </c>
      <c r="F42" s="443">
        <f>諸経費按分!H22</f>
        <v>69800</v>
      </c>
      <c r="G42" s="444">
        <f>諸経費按分!I22+諸経費按分!J22</f>
        <v>6100</v>
      </c>
      <c r="H42" s="294">
        <f t="shared" si="2"/>
        <v>103200</v>
      </c>
    </row>
    <row r="43" spans="1:9" ht="11.1" customHeight="1">
      <c r="A43" s="476"/>
      <c r="B43" s="438" t="s">
        <v>326</v>
      </c>
      <c r="C43" s="438"/>
      <c r="D43" s="439"/>
      <c r="E43" s="442">
        <f>諸経費按分!G23</f>
        <v>0</v>
      </c>
      <c r="F43" s="443">
        <f>諸経費按分!H23</f>
        <v>0</v>
      </c>
      <c r="G43" s="444">
        <f>諸経費按分!I23+諸経費按分!J23</f>
        <v>670800</v>
      </c>
      <c r="H43" s="294">
        <f t="shared" si="2"/>
        <v>670800</v>
      </c>
      <c r="I43" s="494"/>
    </row>
    <row r="44" spans="1:9" ht="11.1" customHeight="1">
      <c r="A44" s="476"/>
      <c r="B44" s="438" t="s">
        <v>64</v>
      </c>
      <c r="C44" s="438"/>
      <c r="D44" s="439"/>
      <c r="E44" s="442">
        <f>諸経費按分!G24</f>
        <v>0</v>
      </c>
      <c r="F44" s="443">
        <f>諸経費按分!H24</f>
        <v>0</v>
      </c>
      <c r="G44" s="444">
        <f>諸経費按分!I24+諸経費按分!J24</f>
        <v>0</v>
      </c>
      <c r="H44" s="294">
        <f t="shared" si="2"/>
        <v>0</v>
      </c>
    </row>
    <row r="45" spans="1:9" ht="11.1" customHeight="1">
      <c r="A45" s="476"/>
      <c r="B45" s="438" t="s">
        <v>327</v>
      </c>
      <c r="C45" s="438"/>
      <c r="D45" s="439"/>
      <c r="E45" s="442">
        <f>諸経費按分!G25</f>
        <v>0</v>
      </c>
      <c r="F45" s="443">
        <f>諸経費按分!H25</f>
        <v>0</v>
      </c>
      <c r="G45" s="444">
        <f>諸経費按分!I25+諸経費按分!J25</f>
        <v>100000</v>
      </c>
      <c r="H45" s="294">
        <f t="shared" si="2"/>
        <v>100000</v>
      </c>
    </row>
    <row r="46" spans="1:9" ht="11.1" customHeight="1">
      <c r="A46" s="476"/>
      <c r="B46" s="438" t="s">
        <v>73</v>
      </c>
      <c r="C46" s="438"/>
      <c r="D46" s="439"/>
      <c r="E46" s="442">
        <f>諸経費按分!G26</f>
        <v>93600</v>
      </c>
      <c r="F46" s="443">
        <f>諸経費按分!H26</f>
        <v>239100</v>
      </c>
      <c r="G46" s="444">
        <f>諸経費按分!I26+諸経費按分!J26</f>
        <v>20800</v>
      </c>
      <c r="H46" s="294">
        <f t="shared" si="2"/>
        <v>353500</v>
      </c>
    </row>
    <row r="47" spans="1:9" ht="11.1" customHeight="1">
      <c r="A47" s="476"/>
      <c r="B47" s="438" t="s">
        <v>74</v>
      </c>
      <c r="C47" s="438"/>
      <c r="D47" s="439"/>
      <c r="E47" s="442">
        <f>諸経費按分!G27</f>
        <v>7900</v>
      </c>
      <c r="F47" s="443">
        <f>諸経費按分!H27</f>
        <v>20300</v>
      </c>
      <c r="G47" s="444">
        <f>諸経費按分!I27+諸経費按分!J27</f>
        <v>1800</v>
      </c>
      <c r="H47" s="294">
        <f t="shared" si="2"/>
        <v>30000</v>
      </c>
    </row>
    <row r="48" spans="1:9" ht="11.1" customHeight="1">
      <c r="A48" s="476"/>
      <c r="B48" s="438" t="s">
        <v>75</v>
      </c>
      <c r="C48" s="438"/>
      <c r="D48" s="439"/>
      <c r="E48" s="442">
        <f>諸経費按分!G28</f>
        <v>0</v>
      </c>
      <c r="F48" s="443">
        <f>諸経費按分!H28</f>
        <v>0</v>
      </c>
      <c r="G48" s="444">
        <f>諸経費按分!I28+諸経費按分!J28</f>
        <v>70000</v>
      </c>
      <c r="H48" s="294">
        <f>SUM(E48:G48)</f>
        <v>70000</v>
      </c>
    </row>
    <row r="49" spans="1:9" ht="11.1" customHeight="1">
      <c r="A49" s="476"/>
      <c r="B49" s="438" t="s">
        <v>1</v>
      </c>
      <c r="C49" s="438"/>
      <c r="D49" s="439"/>
      <c r="E49" s="442">
        <f>諸経費按分!G29</f>
        <v>0</v>
      </c>
      <c r="F49" s="443">
        <f>諸経費按分!H29</f>
        <v>0</v>
      </c>
      <c r="G49" s="444">
        <f>諸経費按分!I29+諸経費按分!J29</f>
        <v>50000</v>
      </c>
      <c r="H49" s="294">
        <f>SUM(E49:G49)</f>
        <v>50000</v>
      </c>
    </row>
    <row r="50" spans="1:9" ht="11.1" customHeight="1">
      <c r="A50" s="476"/>
      <c r="B50" s="438" t="s">
        <v>76</v>
      </c>
      <c r="C50" s="438"/>
      <c r="D50" s="439"/>
      <c r="E50" s="442">
        <f>諸経費按分!G30</f>
        <v>0</v>
      </c>
      <c r="F50" s="443">
        <f>諸経費按分!H30</f>
        <v>0</v>
      </c>
      <c r="G50" s="444">
        <f>諸経費按分!I30+諸経費按分!J30</f>
        <v>150000</v>
      </c>
      <c r="H50" s="294">
        <f t="shared" si="2"/>
        <v>150000</v>
      </c>
    </row>
    <row r="51" spans="1:9" ht="11.1" customHeight="1">
      <c r="A51" s="474"/>
      <c r="B51" s="438" t="s">
        <v>95</v>
      </c>
      <c r="C51" s="438"/>
      <c r="D51" s="439"/>
      <c r="E51" s="442">
        <f>諸経費按分!G31</f>
        <v>18500</v>
      </c>
      <c r="F51" s="443">
        <f>諸経費按分!H31</f>
        <v>47400</v>
      </c>
      <c r="G51" s="444">
        <f>諸経費按分!I31+諸経費按分!J31</f>
        <v>4100</v>
      </c>
      <c r="H51" s="294">
        <f t="shared" si="2"/>
        <v>70000</v>
      </c>
    </row>
    <row r="52" spans="1:9" ht="11.1" customHeight="1">
      <c r="A52" s="474"/>
      <c r="B52" s="438" t="s">
        <v>77</v>
      </c>
      <c r="C52" s="438"/>
      <c r="D52" s="439"/>
      <c r="E52" s="442">
        <f>諸経費按分!G32</f>
        <v>0</v>
      </c>
      <c r="F52" s="443">
        <f>諸経費按分!H32</f>
        <v>0</v>
      </c>
      <c r="G52" s="444">
        <f>諸経費按分!I32+諸経費按分!J32</f>
        <v>927980</v>
      </c>
      <c r="H52" s="294">
        <f>SUM(E52:G52)</f>
        <v>927980</v>
      </c>
    </row>
    <row r="53" spans="1:9" ht="11.1" customHeight="1">
      <c r="A53" s="474"/>
      <c r="B53" s="438" t="s">
        <v>324</v>
      </c>
      <c r="C53" s="438"/>
      <c r="D53" s="439"/>
      <c r="E53" s="442">
        <f>諸経費按分!G33</f>
        <v>0</v>
      </c>
      <c r="F53" s="443">
        <f>諸経費按分!H33</f>
        <v>0</v>
      </c>
      <c r="G53" s="444">
        <f>諸経費按分!I33+諸経費按分!J33</f>
        <v>0</v>
      </c>
      <c r="H53" s="294">
        <f>SUM(E53:G53)</f>
        <v>0</v>
      </c>
      <c r="I53" s="494"/>
    </row>
    <row r="54" spans="1:9" ht="11.1" customHeight="1">
      <c r="A54" s="474"/>
      <c r="B54" s="438" t="s">
        <v>2</v>
      </c>
      <c r="C54" s="438"/>
      <c r="D54" s="439"/>
      <c r="E54" s="442">
        <f>諸経費按分!G34</f>
        <v>0</v>
      </c>
      <c r="F54" s="443">
        <f>諸経費按分!H34</f>
        <v>0</v>
      </c>
      <c r="G54" s="444">
        <f>諸経費按分!I34+諸経費按分!J34</f>
        <v>85900</v>
      </c>
      <c r="H54" s="294">
        <f t="shared" si="2"/>
        <v>85900</v>
      </c>
      <c r="I54" s="478"/>
    </row>
    <row r="55" spans="1:9" ht="11.1" hidden="1" customHeight="1">
      <c r="A55" s="474"/>
      <c r="B55" s="438"/>
      <c r="C55" s="438"/>
      <c r="D55" s="439"/>
      <c r="E55" s="442"/>
      <c r="F55" s="443"/>
      <c r="G55" s="444"/>
      <c r="H55" s="294"/>
    </row>
    <row r="56" spans="1:9" ht="14.1" customHeight="1">
      <c r="A56" s="474"/>
      <c r="B56" s="438" t="s">
        <v>78</v>
      </c>
      <c r="C56" s="438"/>
      <c r="D56" s="439"/>
      <c r="E56" s="442">
        <f>諸経費按分!G36</f>
        <v>0</v>
      </c>
      <c r="F56" s="443">
        <f>諸経費按分!H36</f>
        <v>0</v>
      </c>
      <c r="G56" s="444">
        <f>諸経費按分!I36+諸経費按分!J36</f>
        <v>90000</v>
      </c>
      <c r="H56" s="294">
        <f t="shared" si="2"/>
        <v>90000</v>
      </c>
    </row>
    <row r="57" spans="1:9" ht="14.1" customHeight="1" thickBot="1">
      <c r="A57" s="476"/>
      <c r="B57" s="438" t="s">
        <v>79</v>
      </c>
      <c r="C57" s="479"/>
      <c r="D57" s="480"/>
      <c r="E57" s="442">
        <f>諸経費按分!G37</f>
        <v>0</v>
      </c>
      <c r="F57" s="443">
        <f>諸経費按分!H37</f>
        <v>0</v>
      </c>
      <c r="G57" s="444">
        <f>諸経費按分!I37+諸経費按分!J37</f>
        <v>525830</v>
      </c>
      <c r="H57" s="294">
        <f>SUM(E57:G57)</f>
        <v>525830</v>
      </c>
      <c r="I57" s="494"/>
    </row>
    <row r="58" spans="1:9" ht="14.1" customHeight="1" thickBot="1">
      <c r="A58" s="481"/>
      <c r="B58" s="700" t="s">
        <v>113</v>
      </c>
      <c r="C58" s="700"/>
      <c r="D58" s="701"/>
      <c r="E58" s="482">
        <f>E23+E35</f>
        <v>2033800</v>
      </c>
      <c r="F58" s="658">
        <f>F23+F35</f>
        <v>4381600</v>
      </c>
      <c r="G58" s="483">
        <f>G23+G35</f>
        <v>3047410</v>
      </c>
      <c r="H58" s="655">
        <f>H23+H35</f>
        <v>9462810</v>
      </c>
    </row>
    <row r="59" spans="1:9" ht="14.1" customHeight="1" thickBot="1">
      <c r="A59" s="481"/>
      <c r="B59" s="700" t="s">
        <v>170</v>
      </c>
      <c r="C59" s="700"/>
      <c r="D59" s="701"/>
      <c r="E59" s="484">
        <f>E21-E58</f>
        <v>-1523800</v>
      </c>
      <c r="F59" s="659">
        <f>F21-F58</f>
        <v>-2590587</v>
      </c>
      <c r="G59" s="485">
        <f>G21-G58</f>
        <v>2974590</v>
      </c>
      <c r="H59" s="656">
        <f>H21-H58</f>
        <v>-1139797</v>
      </c>
    </row>
    <row r="60" spans="1:9" ht="14.1" customHeight="1">
      <c r="A60" s="716"/>
      <c r="B60" s="716"/>
      <c r="C60" s="714"/>
      <c r="D60" s="714"/>
      <c r="E60" s="714"/>
      <c r="F60" s="714"/>
      <c r="G60" s="714"/>
      <c r="H60" s="715"/>
    </row>
  </sheetData>
  <mergeCells count="17">
    <mergeCell ref="B36:C36"/>
    <mergeCell ref="F4:F5"/>
    <mergeCell ref="G4:G5"/>
    <mergeCell ref="B58:D58"/>
    <mergeCell ref="B59:D59"/>
    <mergeCell ref="A60:B60"/>
    <mergeCell ref="C60:H60"/>
    <mergeCell ref="H4:H5"/>
    <mergeCell ref="C15:D15"/>
    <mergeCell ref="C16:D16"/>
    <mergeCell ref="B21:D21"/>
    <mergeCell ref="A4:D5"/>
    <mergeCell ref="E4:E5"/>
    <mergeCell ref="B23:C23"/>
    <mergeCell ref="B22:C22"/>
    <mergeCell ref="B24:C24"/>
    <mergeCell ref="B35:C3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workbookViewId="0">
      <selection activeCell="J9" sqref="J9"/>
    </sheetView>
  </sheetViews>
  <sheetFormatPr defaultColWidth="9" defaultRowHeight="12"/>
  <cols>
    <col min="1" max="2" width="11.5" style="30" customWidth="1"/>
    <col min="3" max="8" width="14.5" style="30" customWidth="1"/>
    <col min="9" max="16384" width="9" style="30"/>
  </cols>
  <sheetData>
    <row r="1" spans="1:8">
      <c r="A1" s="124" t="s">
        <v>247</v>
      </c>
      <c r="H1" s="32" t="s">
        <v>248</v>
      </c>
    </row>
    <row r="2" spans="1:8" ht="7.5" customHeight="1">
      <c r="A2" s="39"/>
      <c r="B2" s="40"/>
      <c r="C2" s="40"/>
      <c r="D2" s="40"/>
      <c r="E2" s="40"/>
      <c r="F2" s="40"/>
      <c r="G2" s="40"/>
      <c r="H2" s="41"/>
    </row>
    <row r="3" spans="1:8" s="42" customFormat="1" ht="18.75" customHeight="1">
      <c r="A3" s="719" t="s">
        <v>245</v>
      </c>
      <c r="B3" s="719"/>
      <c r="C3" s="719"/>
      <c r="D3" s="719"/>
      <c r="E3" s="719"/>
      <c r="F3" s="719"/>
      <c r="G3" s="719"/>
      <c r="H3" s="719"/>
    </row>
    <row r="4" spans="1:8" s="42" customFormat="1" ht="18.75" customHeight="1">
      <c r="A4" s="719"/>
      <c r="B4" s="719"/>
      <c r="C4" s="719"/>
      <c r="D4" s="719"/>
      <c r="E4" s="719"/>
      <c r="F4" s="719"/>
      <c r="G4" s="719"/>
      <c r="H4" s="719"/>
    </row>
    <row r="5" spans="1:8" ht="6.75" customHeight="1"/>
    <row r="6" spans="1:8" ht="14.1" customHeight="1">
      <c r="A6" s="121" t="s">
        <v>159</v>
      </c>
    </row>
    <row r="7" spans="1:8" ht="12" customHeight="1">
      <c r="A7" s="30" t="s">
        <v>186</v>
      </c>
    </row>
    <row r="8" spans="1:8" ht="12" customHeight="1">
      <c r="A8" s="726" t="s">
        <v>143</v>
      </c>
      <c r="B8" s="727"/>
      <c r="C8" s="722" t="s">
        <v>88</v>
      </c>
      <c r="D8" s="723"/>
      <c r="E8" s="723"/>
      <c r="F8" s="723"/>
      <c r="G8" s="724" t="s">
        <v>165</v>
      </c>
      <c r="H8" s="724" t="s">
        <v>176</v>
      </c>
    </row>
    <row r="9" spans="1:8" ht="48" customHeight="1">
      <c r="A9" s="728"/>
      <c r="B9" s="729"/>
      <c r="C9" s="149" t="s">
        <v>101</v>
      </c>
      <c r="D9" s="149" t="s">
        <v>102</v>
      </c>
      <c r="E9" s="149" t="s">
        <v>103</v>
      </c>
      <c r="F9" s="149" t="s">
        <v>58</v>
      </c>
      <c r="G9" s="725"/>
      <c r="H9" s="725"/>
    </row>
    <row r="10" spans="1:8" ht="12" customHeight="1">
      <c r="A10" s="113" t="s">
        <v>187</v>
      </c>
      <c r="B10" s="120" t="s">
        <v>351</v>
      </c>
      <c r="C10" s="178">
        <v>0</v>
      </c>
      <c r="D10" s="178">
        <v>0</v>
      </c>
      <c r="E10" s="179">
        <v>0</v>
      </c>
      <c r="F10" s="178">
        <v>0</v>
      </c>
      <c r="G10" s="178">
        <v>1</v>
      </c>
      <c r="H10" s="137">
        <f>SUM(C10:G10)</f>
        <v>1</v>
      </c>
    </row>
    <row r="11" spans="1:8" ht="12" customHeight="1">
      <c r="A11" s="205" t="s">
        <v>249</v>
      </c>
      <c r="B11" s="120" t="s">
        <v>302</v>
      </c>
      <c r="C11" s="180">
        <v>0</v>
      </c>
      <c r="D11" s="180">
        <v>0</v>
      </c>
      <c r="E11" s="181">
        <v>0</v>
      </c>
      <c r="F11" s="180">
        <v>0</v>
      </c>
      <c r="G11" s="180">
        <v>1</v>
      </c>
      <c r="H11" s="138">
        <f>SUM(C11:G11)</f>
        <v>1</v>
      </c>
    </row>
    <row r="12" spans="1:8" ht="12" customHeight="1">
      <c r="A12" s="112" t="s">
        <v>82</v>
      </c>
      <c r="B12" s="120" t="s">
        <v>355</v>
      </c>
      <c r="C12" s="180">
        <v>0</v>
      </c>
      <c r="D12" s="180">
        <v>1</v>
      </c>
      <c r="E12" s="181">
        <v>0</v>
      </c>
      <c r="F12" s="180">
        <v>0</v>
      </c>
      <c r="G12" s="180">
        <v>0</v>
      </c>
      <c r="H12" s="138">
        <f t="shared" ref="H12:H13" si="0">SUM(C12:G12)</f>
        <v>1</v>
      </c>
    </row>
    <row r="13" spans="1:8" ht="12" customHeight="1">
      <c r="A13" s="112" t="s">
        <v>82</v>
      </c>
      <c r="B13" s="120" t="s">
        <v>356</v>
      </c>
      <c r="C13" s="180">
        <v>1</v>
      </c>
      <c r="D13" s="180">
        <v>0</v>
      </c>
      <c r="E13" s="181">
        <v>0</v>
      </c>
      <c r="F13" s="181">
        <v>0</v>
      </c>
      <c r="G13" s="180">
        <v>0</v>
      </c>
      <c r="H13" s="138">
        <f t="shared" si="0"/>
        <v>1</v>
      </c>
    </row>
    <row r="14" spans="1:8" ht="12" customHeight="1">
      <c r="A14" s="112" t="s">
        <v>82</v>
      </c>
      <c r="B14" s="120" t="s">
        <v>357</v>
      </c>
      <c r="C14" s="180">
        <v>0</v>
      </c>
      <c r="D14" s="180">
        <v>1</v>
      </c>
      <c r="E14" s="181">
        <v>0</v>
      </c>
      <c r="F14" s="180">
        <v>0</v>
      </c>
      <c r="G14" s="180">
        <v>0</v>
      </c>
      <c r="H14" s="138">
        <f>SUM(C14:G14)</f>
        <v>1</v>
      </c>
    </row>
    <row r="15" spans="1:8" ht="12" customHeight="1">
      <c r="A15" s="112" t="s">
        <v>82</v>
      </c>
      <c r="B15" s="120" t="s">
        <v>358</v>
      </c>
      <c r="C15" s="180">
        <v>1</v>
      </c>
      <c r="D15" s="180">
        <v>0</v>
      </c>
      <c r="E15" s="181">
        <v>0</v>
      </c>
      <c r="F15" s="181">
        <v>0</v>
      </c>
      <c r="G15" s="180">
        <v>0</v>
      </c>
      <c r="H15" s="138">
        <f>SUM(C15:G15)</f>
        <v>1</v>
      </c>
    </row>
    <row r="16" spans="1:8" ht="12" customHeight="1">
      <c r="A16" s="112" t="s">
        <v>188</v>
      </c>
      <c r="B16" s="120" t="s">
        <v>352</v>
      </c>
      <c r="C16" s="180">
        <v>0</v>
      </c>
      <c r="D16" s="180">
        <v>0</v>
      </c>
      <c r="E16" s="181">
        <v>0</v>
      </c>
      <c r="F16" s="180">
        <v>1</v>
      </c>
      <c r="G16" s="180">
        <v>0</v>
      </c>
      <c r="H16" s="138">
        <f>SUM(C16:G16)</f>
        <v>1</v>
      </c>
    </row>
    <row r="17" spans="1:8" ht="12" customHeight="1">
      <c r="A17" s="112" t="s">
        <v>192</v>
      </c>
      <c r="B17" s="120" t="s">
        <v>353</v>
      </c>
      <c r="C17" s="180">
        <v>0</v>
      </c>
      <c r="D17" s="180">
        <v>0</v>
      </c>
      <c r="E17" s="181">
        <v>0</v>
      </c>
      <c r="F17" s="180">
        <v>1</v>
      </c>
      <c r="G17" s="180">
        <v>0</v>
      </c>
      <c r="H17" s="138">
        <f>SUM(C17:G17)</f>
        <v>1</v>
      </c>
    </row>
    <row r="18" spans="1:8" ht="12" customHeight="1">
      <c r="A18" s="112" t="s">
        <v>192</v>
      </c>
      <c r="B18" s="120" t="s">
        <v>354</v>
      </c>
      <c r="C18" s="180">
        <v>0</v>
      </c>
      <c r="D18" s="180">
        <v>0</v>
      </c>
      <c r="E18" s="181">
        <v>0</v>
      </c>
      <c r="F18" s="180">
        <v>1</v>
      </c>
      <c r="G18" s="180">
        <v>0</v>
      </c>
      <c r="H18" s="206">
        <f>SUM(C18:G18)</f>
        <v>1</v>
      </c>
    </row>
    <row r="19" spans="1:8" ht="12" customHeight="1">
      <c r="A19" s="59" t="s">
        <v>30</v>
      </c>
      <c r="B19" s="182">
        <v>9</v>
      </c>
      <c r="C19" s="136">
        <f>SUM(C10:C18)</f>
        <v>2</v>
      </c>
      <c r="D19" s="136">
        <f>SUM(D10:D18)</f>
        <v>2</v>
      </c>
      <c r="E19" s="136">
        <f>SUM(E10:E18)</f>
        <v>0</v>
      </c>
      <c r="F19" s="136">
        <f>SUM(F10:F18)</f>
        <v>3</v>
      </c>
      <c r="G19" s="136">
        <f>SUM(G10:G18)</f>
        <v>2</v>
      </c>
      <c r="H19" s="139">
        <f t="shared" ref="H19:H26" si="1">SUM(C19:G19)</f>
        <v>9</v>
      </c>
    </row>
    <row r="20" spans="1:8" ht="12" customHeight="1">
      <c r="A20" s="199" t="s">
        <v>339</v>
      </c>
      <c r="B20" s="384">
        <v>4</v>
      </c>
      <c r="C20" s="180">
        <v>0</v>
      </c>
      <c r="D20" s="180">
        <v>0</v>
      </c>
      <c r="E20" s="181">
        <v>0</v>
      </c>
      <c r="F20" s="180">
        <v>4</v>
      </c>
      <c r="G20" s="180">
        <v>0</v>
      </c>
      <c r="H20" s="207">
        <f>SUM(C20:G20)</f>
        <v>4</v>
      </c>
    </row>
    <row r="21" spans="1:8" ht="12" customHeight="1">
      <c r="A21" s="200" t="s">
        <v>359</v>
      </c>
      <c r="B21" s="197">
        <v>5</v>
      </c>
      <c r="C21" s="180">
        <v>2</v>
      </c>
      <c r="D21" s="180">
        <v>3</v>
      </c>
      <c r="E21" s="181">
        <v>0</v>
      </c>
      <c r="F21" s="180">
        <v>0</v>
      </c>
      <c r="G21" s="180">
        <v>0</v>
      </c>
      <c r="H21" s="138">
        <f t="shared" ref="H21:H22" si="2">SUM(C21:G21)</f>
        <v>5</v>
      </c>
    </row>
    <row r="22" spans="1:8" ht="12" customHeight="1">
      <c r="A22" s="199" t="s">
        <v>360</v>
      </c>
      <c r="B22" s="197">
        <v>6</v>
      </c>
      <c r="C22" s="183">
        <v>0</v>
      </c>
      <c r="D22" s="180">
        <v>0</v>
      </c>
      <c r="E22" s="181">
        <v>0</v>
      </c>
      <c r="F22" s="180">
        <v>6</v>
      </c>
      <c r="G22" s="183">
        <v>0</v>
      </c>
      <c r="H22" s="138">
        <f t="shared" si="2"/>
        <v>6</v>
      </c>
    </row>
    <row r="23" spans="1:8" ht="12" customHeight="1">
      <c r="A23" s="200" t="s">
        <v>361</v>
      </c>
      <c r="B23" s="197">
        <v>5</v>
      </c>
      <c r="C23" s="180">
        <v>0</v>
      </c>
      <c r="D23" s="180">
        <v>0</v>
      </c>
      <c r="E23" s="181">
        <v>0</v>
      </c>
      <c r="F23" s="180">
        <v>5</v>
      </c>
      <c r="G23" s="180">
        <v>0</v>
      </c>
      <c r="H23" s="138">
        <f t="shared" si="1"/>
        <v>5</v>
      </c>
    </row>
    <row r="24" spans="1:8" ht="12" customHeight="1">
      <c r="A24" s="199" t="s">
        <v>104</v>
      </c>
      <c r="B24" s="197">
        <v>5</v>
      </c>
      <c r="C24" s="183">
        <v>0</v>
      </c>
      <c r="D24" s="180">
        <v>0</v>
      </c>
      <c r="E24" s="181">
        <v>0</v>
      </c>
      <c r="F24" s="180">
        <v>5</v>
      </c>
      <c r="G24" s="183">
        <v>0</v>
      </c>
      <c r="H24" s="138">
        <f t="shared" si="1"/>
        <v>5</v>
      </c>
    </row>
    <row r="25" spans="1:8" ht="12" customHeight="1">
      <c r="A25" s="59" t="s">
        <v>29</v>
      </c>
      <c r="B25" s="182">
        <f>+SUM(B20:B24)</f>
        <v>25</v>
      </c>
      <c r="C25" s="136">
        <f>SUM(C20:C24)</f>
        <v>2</v>
      </c>
      <c r="D25" s="136">
        <f>SUM(D20:D24)</f>
        <v>3</v>
      </c>
      <c r="E25" s="136">
        <f>SUM(E20:E24)</f>
        <v>0</v>
      </c>
      <c r="F25" s="136">
        <f>SUM(F20:F24)</f>
        <v>20</v>
      </c>
      <c r="G25" s="136">
        <f>SUM(G20:G24)</f>
        <v>0</v>
      </c>
      <c r="H25" s="207">
        <f>SUM(C25:G25)</f>
        <v>25</v>
      </c>
    </row>
    <row r="26" spans="1:8" ht="12" customHeight="1">
      <c r="A26" s="33" t="s">
        <v>28</v>
      </c>
      <c r="B26" s="38">
        <f>B19+B25</f>
        <v>34</v>
      </c>
      <c r="C26" s="136">
        <f t="shared" ref="C26:G26" si="3">C19+C25</f>
        <v>4</v>
      </c>
      <c r="D26" s="136">
        <f t="shared" si="3"/>
        <v>5</v>
      </c>
      <c r="E26" s="136">
        <f t="shared" si="3"/>
        <v>0</v>
      </c>
      <c r="F26" s="136">
        <f t="shared" si="3"/>
        <v>23</v>
      </c>
      <c r="G26" s="136">
        <f t="shared" si="3"/>
        <v>2</v>
      </c>
      <c r="H26" s="289">
        <f t="shared" si="1"/>
        <v>34</v>
      </c>
    </row>
    <row r="27" spans="1:8" ht="12" customHeight="1">
      <c r="A27" s="184"/>
      <c r="B27" s="184"/>
      <c r="C27" s="45"/>
      <c r="D27" s="45"/>
      <c r="E27" s="45"/>
      <c r="F27" s="45"/>
      <c r="G27" s="45"/>
      <c r="H27" s="45"/>
    </row>
    <row r="28" spans="1:8" ht="12" customHeight="1">
      <c r="A28" s="30" t="s">
        <v>158</v>
      </c>
    </row>
    <row r="29" spans="1:8" ht="48" customHeight="1">
      <c r="A29" s="46"/>
      <c r="B29" s="38"/>
      <c r="C29" s="149" t="s">
        <v>101</v>
      </c>
      <c r="D29" s="149" t="s">
        <v>102</v>
      </c>
      <c r="E29" s="149" t="s">
        <v>103</v>
      </c>
      <c r="F29" s="149" t="s">
        <v>58</v>
      </c>
      <c r="G29" s="47" t="s">
        <v>165</v>
      </c>
      <c r="H29" s="47" t="s">
        <v>176</v>
      </c>
    </row>
    <row r="30" spans="1:8" ht="12" customHeight="1">
      <c r="A30" s="720" t="s">
        <v>83</v>
      </c>
      <c r="B30" s="721"/>
      <c r="C30" s="188">
        <f>ROUND(C19/$B$19,4)</f>
        <v>0.22220000000000001</v>
      </c>
      <c r="D30" s="188">
        <f>ROUND(D19/$B$19,4)</f>
        <v>0.22220000000000001</v>
      </c>
      <c r="E30" s="188">
        <f>ROUND(E19/$B$19,4)</f>
        <v>0</v>
      </c>
      <c r="F30" s="188">
        <f>ROUND(F19/$B$19,4)</f>
        <v>0.33329999999999999</v>
      </c>
      <c r="G30" s="188">
        <f>ROUND(G19/$B$19,4)</f>
        <v>0.22220000000000001</v>
      </c>
      <c r="H30" s="188">
        <f>ROUND(SUM(C30:G30),2)</f>
        <v>1</v>
      </c>
    </row>
    <row r="31" spans="1:8" ht="12" customHeight="1">
      <c r="A31" s="717" t="s">
        <v>27</v>
      </c>
      <c r="B31" s="718"/>
      <c r="C31" s="189">
        <f>ROUND(C26/$B$26,4)</f>
        <v>0.1176</v>
      </c>
      <c r="D31" s="189">
        <f>ROUND(D26/$B$26,4)</f>
        <v>0.14710000000000001</v>
      </c>
      <c r="E31" s="189">
        <f>ROUND(E26/$B$26,4)</f>
        <v>0</v>
      </c>
      <c r="F31" s="189">
        <f>ROUND(F26/$B$26,4)</f>
        <v>0.67649999999999999</v>
      </c>
      <c r="G31" s="189">
        <f>1-C31-D31-E31-F31</f>
        <v>5.8799999999999963E-2</v>
      </c>
      <c r="H31" s="189">
        <f>ROUND(SUM(C31:G31),2)</f>
        <v>1</v>
      </c>
    </row>
    <row r="32" spans="1:8" ht="12" customHeight="1">
      <c r="A32" s="30" t="s">
        <v>25</v>
      </c>
      <c r="G32" s="201"/>
    </row>
    <row r="33" spans="1:7" ht="12" customHeight="1"/>
    <row r="34" spans="1:7" ht="12" customHeight="1">
      <c r="A34" s="43"/>
    </row>
    <row r="35" spans="1:7" ht="12" customHeight="1"/>
    <row r="36" spans="1:7" ht="12" customHeight="1">
      <c r="A36" s="44"/>
    </row>
    <row r="37" spans="1:7" ht="12" customHeight="1">
      <c r="A37" s="44"/>
    </row>
    <row r="38" spans="1:7" ht="12" customHeight="1">
      <c r="A38" s="44"/>
    </row>
    <row r="39" spans="1:7" ht="12" customHeight="1">
      <c r="A39" s="44"/>
    </row>
    <row r="40" spans="1:7" ht="12" customHeight="1">
      <c r="A40" s="44"/>
      <c r="G40" s="55"/>
    </row>
    <row r="41" spans="1:7" ht="12" customHeight="1">
      <c r="D41" s="45"/>
      <c r="E41" s="45"/>
      <c r="F41" s="45"/>
      <c r="G41" s="45"/>
    </row>
    <row r="42" spans="1:7" ht="14.1" customHeight="1">
      <c r="A42" s="121"/>
    </row>
    <row r="43" spans="1:7" ht="12" customHeight="1">
      <c r="A43" s="44"/>
    </row>
  </sheetData>
  <mergeCells count="7">
    <mergeCell ref="A31:B31"/>
    <mergeCell ref="A3:H4"/>
    <mergeCell ref="A30:B30"/>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workbookViewId="0">
      <selection activeCell="B17" sqref="B17:K19"/>
    </sheetView>
  </sheetViews>
  <sheetFormatPr defaultColWidth="9" defaultRowHeight="12.75" customHeight="1"/>
  <cols>
    <col min="1" max="1" width="2.5" style="21" customWidth="1"/>
    <col min="2" max="5" width="11.5" style="21" customWidth="1"/>
    <col min="6" max="11" width="11.5" style="89" customWidth="1"/>
    <col min="12" max="16384" width="9" style="21"/>
  </cols>
  <sheetData>
    <row r="1" spans="1:11" ht="12.75" customHeight="1">
      <c r="A1" s="21" t="s">
        <v>81</v>
      </c>
      <c r="C1" s="22"/>
      <c r="D1" s="22"/>
      <c r="E1" s="22"/>
      <c r="F1" s="88"/>
      <c r="G1" s="88"/>
      <c r="H1" s="88"/>
      <c r="I1" s="88"/>
      <c r="K1" s="32" t="s">
        <v>248</v>
      </c>
    </row>
    <row r="2" spans="1:11" ht="12.75" customHeight="1">
      <c r="A2" s="79"/>
      <c r="B2" s="81"/>
      <c r="C2" s="79"/>
      <c r="D2" s="79"/>
      <c r="E2" s="36"/>
      <c r="F2" s="90"/>
      <c r="G2" s="90"/>
      <c r="H2" s="90"/>
      <c r="I2" s="90"/>
      <c r="J2" s="91"/>
      <c r="K2" s="91"/>
    </row>
    <row r="3" spans="1:11" ht="12.75" customHeight="1">
      <c r="A3" s="24"/>
      <c r="B3" s="22"/>
      <c r="C3" s="22"/>
      <c r="D3" s="22"/>
      <c r="E3" s="22"/>
      <c r="F3" s="88"/>
      <c r="G3" s="88"/>
      <c r="H3" s="88"/>
      <c r="I3" s="88"/>
    </row>
    <row r="4" spans="1:11" ht="12.75" customHeight="1">
      <c r="A4" s="126">
        <v>1</v>
      </c>
      <c r="B4" s="22" t="s">
        <v>119</v>
      </c>
      <c r="C4" s="22"/>
      <c r="D4" s="22"/>
      <c r="E4" s="22"/>
      <c r="F4" s="88"/>
      <c r="G4" s="88"/>
      <c r="H4" s="88"/>
      <c r="I4" s="88"/>
    </row>
    <row r="5" spans="1:11" ht="12.75" customHeight="1">
      <c r="A5" s="126">
        <v>2</v>
      </c>
      <c r="B5" s="22" t="s">
        <v>89</v>
      </c>
      <c r="C5" s="22"/>
      <c r="D5" s="22"/>
      <c r="E5" s="22"/>
      <c r="F5" s="88"/>
      <c r="G5" s="88"/>
      <c r="H5" s="88"/>
      <c r="I5" s="88"/>
    </row>
    <row r="6" spans="1:11" ht="12.75" customHeight="1">
      <c r="A6" s="127">
        <v>3</v>
      </c>
      <c r="B6" s="22" t="s">
        <v>90</v>
      </c>
      <c r="C6" s="22"/>
      <c r="D6" s="22"/>
      <c r="E6" s="22"/>
      <c r="F6" s="88"/>
      <c r="G6" s="88"/>
      <c r="H6" s="88"/>
      <c r="I6" s="88"/>
    </row>
    <row r="7" spans="1:11" ht="12.75" customHeight="1">
      <c r="A7" s="126">
        <v>4</v>
      </c>
      <c r="B7" s="733" t="s">
        <v>122</v>
      </c>
      <c r="C7" s="734"/>
      <c r="D7" s="734"/>
      <c r="E7" s="734"/>
      <c r="F7" s="734"/>
      <c r="G7" s="734"/>
      <c r="H7" s="734"/>
      <c r="I7" s="734"/>
      <c r="J7" s="734"/>
      <c r="K7" s="734"/>
    </row>
    <row r="8" spans="1:11" ht="12.75" customHeight="1">
      <c r="A8" s="126"/>
      <c r="B8" s="734"/>
      <c r="C8" s="734"/>
      <c r="D8" s="734"/>
      <c r="E8" s="734"/>
      <c r="F8" s="734"/>
      <c r="G8" s="734"/>
      <c r="H8" s="734"/>
      <c r="I8" s="734"/>
      <c r="J8" s="734"/>
      <c r="K8" s="734"/>
    </row>
    <row r="9" spans="1:11" ht="12.75" customHeight="1">
      <c r="A9" s="60"/>
      <c r="B9" s="85"/>
      <c r="C9" s="85"/>
      <c r="D9" s="85"/>
      <c r="E9" s="85"/>
      <c r="F9" s="92"/>
      <c r="G9" s="92"/>
      <c r="H9" s="92"/>
      <c r="I9" s="92"/>
      <c r="J9" s="92"/>
      <c r="K9" s="92"/>
    </row>
    <row r="10" spans="1:11" ht="12.75" customHeight="1">
      <c r="B10" s="85"/>
      <c r="C10" s="85"/>
      <c r="D10" s="85"/>
      <c r="E10" s="85"/>
      <c r="F10" s="92"/>
      <c r="G10" s="92"/>
      <c r="H10" s="92"/>
      <c r="I10" s="92"/>
      <c r="J10" s="92"/>
      <c r="K10" s="92"/>
    </row>
    <row r="11" spans="1:11" ht="12.75" customHeight="1">
      <c r="A11" s="22" t="s">
        <v>120</v>
      </c>
      <c r="J11" s="99"/>
      <c r="K11" s="93" t="s">
        <v>118</v>
      </c>
    </row>
    <row r="12" spans="1:11" ht="12.75" customHeight="1">
      <c r="A12" s="730"/>
      <c r="B12" s="731" t="s">
        <v>147</v>
      </c>
      <c r="C12" s="731" t="s">
        <v>148</v>
      </c>
      <c r="D12" s="731" t="s">
        <v>149</v>
      </c>
      <c r="E12" s="731" t="s">
        <v>150</v>
      </c>
      <c r="F12" s="722" t="s">
        <v>88</v>
      </c>
      <c r="G12" s="723"/>
      <c r="H12" s="723"/>
      <c r="I12" s="732"/>
      <c r="J12" s="731" t="s">
        <v>165</v>
      </c>
      <c r="K12" s="731" t="s">
        <v>121</v>
      </c>
    </row>
    <row r="13" spans="1:11" ht="80.099999999999994" customHeight="1">
      <c r="A13" s="730"/>
      <c r="B13" s="731"/>
      <c r="C13" s="731"/>
      <c r="D13" s="731"/>
      <c r="E13" s="731"/>
      <c r="F13" s="149" t="s">
        <v>101</v>
      </c>
      <c r="G13" s="149" t="s">
        <v>102</v>
      </c>
      <c r="H13" s="149" t="s">
        <v>103</v>
      </c>
      <c r="I13" s="149" t="s">
        <v>84</v>
      </c>
      <c r="J13" s="731"/>
      <c r="K13" s="731"/>
    </row>
    <row r="14" spans="1:11" ht="12.75" customHeight="1">
      <c r="A14" s="740">
        <v>1</v>
      </c>
      <c r="B14" s="743" t="s">
        <v>187</v>
      </c>
      <c r="C14" s="743" t="str">
        <f>メンバー人員割合!B10</f>
        <v>仲野　仁裕</v>
      </c>
      <c r="D14" s="746">
        <v>0</v>
      </c>
      <c r="E14" s="737" t="s">
        <v>145</v>
      </c>
      <c r="F14" s="140">
        <v>0</v>
      </c>
      <c r="G14" s="140">
        <v>0</v>
      </c>
      <c r="H14" s="141">
        <v>0</v>
      </c>
      <c r="I14" s="140">
        <v>0</v>
      </c>
      <c r="J14" s="140">
        <v>1</v>
      </c>
      <c r="K14" s="142">
        <f>SUM(F14:J14)</f>
        <v>1</v>
      </c>
    </row>
    <row r="15" spans="1:11" ht="12.75" customHeight="1">
      <c r="A15" s="741"/>
      <c r="B15" s="744"/>
      <c r="C15" s="744"/>
      <c r="D15" s="747"/>
      <c r="E15" s="738"/>
      <c r="F15" s="128"/>
      <c r="G15" s="128"/>
      <c r="H15" s="128"/>
      <c r="I15" s="128"/>
      <c r="J15" s="128"/>
      <c r="K15" s="129"/>
    </row>
    <row r="16" spans="1:11" ht="12.75" customHeight="1">
      <c r="A16" s="742"/>
      <c r="B16" s="745"/>
      <c r="C16" s="745"/>
      <c r="D16" s="748"/>
      <c r="E16" s="739"/>
      <c r="F16" s="94">
        <f>$D$14*F14</f>
        <v>0</v>
      </c>
      <c r="G16" s="94">
        <f>$D$14*G14</f>
        <v>0</v>
      </c>
      <c r="H16" s="94">
        <f>$D$14*H14</f>
        <v>0</v>
      </c>
      <c r="I16" s="94">
        <f>$D$14*I14</f>
        <v>0</v>
      </c>
      <c r="J16" s="94">
        <f>$D$14*J14</f>
        <v>0</v>
      </c>
      <c r="K16" s="122">
        <f>SUM(F16:J16)</f>
        <v>0</v>
      </c>
    </row>
    <row r="17" spans="1:12" ht="12.75" customHeight="1">
      <c r="A17" s="740">
        <v>2</v>
      </c>
      <c r="B17" s="749" t="s">
        <v>249</v>
      </c>
      <c r="C17" s="735" t="str">
        <f>メンバー人員割合!B11</f>
        <v>石川　史織</v>
      </c>
      <c r="D17" s="746">
        <v>0</v>
      </c>
      <c r="E17" s="737" t="s">
        <v>145</v>
      </c>
      <c r="F17" s="140">
        <v>0</v>
      </c>
      <c r="G17" s="140">
        <v>0</v>
      </c>
      <c r="H17" s="141">
        <v>0</v>
      </c>
      <c r="I17" s="140">
        <v>0</v>
      </c>
      <c r="J17" s="140">
        <v>1</v>
      </c>
      <c r="K17" s="144">
        <f>SUM(F17:J17)</f>
        <v>1</v>
      </c>
    </row>
    <row r="18" spans="1:12" ht="12.75" customHeight="1">
      <c r="A18" s="741"/>
      <c r="B18" s="750"/>
      <c r="C18" s="735"/>
      <c r="D18" s="747"/>
      <c r="E18" s="738"/>
      <c r="F18" s="128"/>
      <c r="G18" s="128"/>
      <c r="H18" s="128"/>
      <c r="I18" s="128"/>
      <c r="J18" s="128"/>
      <c r="K18" s="129"/>
    </row>
    <row r="19" spans="1:12" ht="12.75" customHeight="1">
      <c r="A19" s="742"/>
      <c r="B19" s="751"/>
      <c r="C19" s="735"/>
      <c r="D19" s="748"/>
      <c r="E19" s="739"/>
      <c r="F19" s="95">
        <f>$D$17*F17</f>
        <v>0</v>
      </c>
      <c r="G19" s="95">
        <f>$D$17*G17</f>
        <v>0</v>
      </c>
      <c r="H19" s="95">
        <f>$D$17*H17</f>
        <v>0</v>
      </c>
      <c r="I19" s="95">
        <f>$D$17*I17</f>
        <v>0</v>
      </c>
      <c r="J19" s="95">
        <f>$D$17*J17</f>
        <v>0</v>
      </c>
      <c r="K19" s="122">
        <f>SUM(F19:J19)</f>
        <v>0</v>
      </c>
    </row>
    <row r="20" spans="1:12" ht="12.75" customHeight="1">
      <c r="A20" s="740">
        <v>3</v>
      </c>
      <c r="B20" s="749" t="s">
        <v>344</v>
      </c>
      <c r="C20" s="735" t="s">
        <v>362</v>
      </c>
      <c r="D20" s="746">
        <v>0</v>
      </c>
      <c r="E20" s="737" t="s">
        <v>145</v>
      </c>
      <c r="F20" s="392">
        <v>1</v>
      </c>
      <c r="G20" s="392">
        <v>1</v>
      </c>
      <c r="H20" s="393">
        <v>0</v>
      </c>
      <c r="I20" s="392">
        <v>2</v>
      </c>
      <c r="J20" s="143">
        <v>2</v>
      </c>
      <c r="K20" s="142">
        <f>SUM(F20:J20)</f>
        <v>6</v>
      </c>
      <c r="L20" s="202"/>
    </row>
    <row r="21" spans="1:12" ht="12.75" customHeight="1">
      <c r="A21" s="741"/>
      <c r="B21" s="750"/>
      <c r="C21" s="735"/>
      <c r="D21" s="747"/>
      <c r="E21" s="738"/>
      <c r="F21" s="128"/>
      <c r="G21" s="128"/>
      <c r="H21" s="128"/>
      <c r="I21" s="128"/>
      <c r="J21" s="128"/>
      <c r="K21" s="129"/>
    </row>
    <row r="22" spans="1:12" ht="12.75" customHeight="1">
      <c r="A22" s="742"/>
      <c r="B22" s="751"/>
      <c r="C22" s="735"/>
      <c r="D22" s="748"/>
      <c r="E22" s="739"/>
      <c r="F22" s="94">
        <f>$D$20*F20</f>
        <v>0</v>
      </c>
      <c r="G22" s="94">
        <f>$D$20*G20</f>
        <v>0</v>
      </c>
      <c r="H22" s="94">
        <f>$D$20*H20</f>
        <v>0</v>
      </c>
      <c r="I22" s="94">
        <f>$D$20*I20</f>
        <v>0</v>
      </c>
      <c r="J22" s="94">
        <f>$D$20*J20</f>
        <v>0</v>
      </c>
      <c r="K22" s="122">
        <f>SUM(F22:J22)</f>
        <v>0</v>
      </c>
    </row>
    <row r="23" spans="1:12" ht="12.75" customHeight="1">
      <c r="A23" s="740">
        <v>4</v>
      </c>
      <c r="B23" s="743" t="s">
        <v>188</v>
      </c>
      <c r="C23" s="743" t="str">
        <f>メンバー人員割合!B16</f>
        <v>蛭波　敬</v>
      </c>
      <c r="D23" s="746">
        <v>0</v>
      </c>
      <c r="E23" s="737" t="s">
        <v>145</v>
      </c>
      <c r="F23" s="140">
        <v>0</v>
      </c>
      <c r="G23" s="140">
        <v>0</v>
      </c>
      <c r="H23" s="141">
        <v>0</v>
      </c>
      <c r="I23" s="140">
        <v>1</v>
      </c>
      <c r="J23" s="140">
        <v>0</v>
      </c>
      <c r="K23" s="142">
        <f>SUM(F23:J23)</f>
        <v>1</v>
      </c>
    </row>
    <row r="24" spans="1:12" ht="12.75" customHeight="1">
      <c r="A24" s="741"/>
      <c r="B24" s="744"/>
      <c r="C24" s="744"/>
      <c r="D24" s="747"/>
      <c r="E24" s="738"/>
      <c r="F24" s="128"/>
      <c r="G24" s="128"/>
      <c r="H24" s="128"/>
      <c r="I24" s="128"/>
      <c r="J24" s="128"/>
      <c r="K24" s="129"/>
    </row>
    <row r="25" spans="1:12" ht="12.75" customHeight="1">
      <c r="A25" s="742"/>
      <c r="B25" s="745"/>
      <c r="C25" s="745"/>
      <c r="D25" s="748"/>
      <c r="E25" s="739"/>
      <c r="F25" s="94">
        <f>$D$23*F23</f>
        <v>0</v>
      </c>
      <c r="G25" s="94">
        <f>$D$23*G23</f>
        <v>0</v>
      </c>
      <c r="H25" s="94">
        <f>$D$23*H23</f>
        <v>0</v>
      </c>
      <c r="I25" s="94">
        <f>$D$23*I23</f>
        <v>0</v>
      </c>
      <c r="J25" s="94">
        <f>$D$23*J23</f>
        <v>0</v>
      </c>
      <c r="K25" s="122">
        <f>SUM(F25:J25)</f>
        <v>0</v>
      </c>
    </row>
    <row r="26" spans="1:12" ht="12.75" customHeight="1">
      <c r="A26" s="740">
        <v>5</v>
      </c>
      <c r="B26" s="743"/>
      <c r="C26" s="735"/>
      <c r="D26" s="746"/>
      <c r="E26" s="735"/>
      <c r="F26" s="143"/>
      <c r="G26" s="143"/>
      <c r="H26" s="143"/>
      <c r="I26" s="143"/>
      <c r="J26" s="143"/>
      <c r="K26" s="144">
        <f>SUM(F26:J26)</f>
        <v>0</v>
      </c>
    </row>
    <row r="27" spans="1:12" ht="12.75" customHeight="1">
      <c r="A27" s="741"/>
      <c r="B27" s="744"/>
      <c r="C27" s="735"/>
      <c r="D27" s="747"/>
      <c r="E27" s="735"/>
      <c r="F27" s="128"/>
      <c r="G27" s="128"/>
      <c r="H27" s="128"/>
      <c r="I27" s="128"/>
      <c r="J27" s="128"/>
      <c r="K27" s="129"/>
    </row>
    <row r="28" spans="1:12" ht="12.75" customHeight="1">
      <c r="A28" s="742"/>
      <c r="B28" s="745"/>
      <c r="C28" s="735"/>
      <c r="D28" s="748"/>
      <c r="E28" s="735"/>
      <c r="F28" s="95">
        <f>$D$26*F26</f>
        <v>0</v>
      </c>
      <c r="G28" s="95">
        <f>$D$26*G26</f>
        <v>0</v>
      </c>
      <c r="H28" s="95">
        <f>$D$26*H26</f>
        <v>0</v>
      </c>
      <c r="I28" s="95">
        <f>$D$26*I26</f>
        <v>0</v>
      </c>
      <c r="J28" s="95">
        <f>$D$26*J26</f>
        <v>0</v>
      </c>
      <c r="K28" s="122">
        <f>SUM(F28:J28)</f>
        <v>0</v>
      </c>
    </row>
    <row r="29" spans="1:12" ht="12.75" customHeight="1">
      <c r="A29" s="100"/>
      <c r="B29" s="736" t="s">
        <v>176</v>
      </c>
      <c r="C29" s="736"/>
      <c r="D29" s="96">
        <f>SUM(D14:D28)</f>
        <v>0</v>
      </c>
      <c r="E29" s="100"/>
      <c r="F29" s="96">
        <f>F16+F25+F22+F19+F28</f>
        <v>0</v>
      </c>
      <c r="G29" s="96">
        <f>G16+G25+G22+G19+G28</f>
        <v>0</v>
      </c>
      <c r="H29" s="96">
        <f>H16+H25+H22+H19+H28</f>
        <v>0</v>
      </c>
      <c r="I29" s="96">
        <f>I16+I25+I22+I19+I28</f>
        <v>0</v>
      </c>
      <c r="J29" s="96">
        <f>J16+J25+J22+J19+J28</f>
        <v>0</v>
      </c>
      <c r="K29" s="122">
        <f>SUM(F29:J29)</f>
        <v>0</v>
      </c>
    </row>
    <row r="31" spans="1:12" ht="12.75" customHeight="1">
      <c r="B31" s="752" t="s">
        <v>146</v>
      </c>
      <c r="C31" s="752"/>
      <c r="D31" s="752"/>
      <c r="E31" s="752"/>
      <c r="F31" s="752"/>
      <c r="G31" s="752"/>
      <c r="H31" s="752"/>
      <c r="I31" s="752"/>
      <c r="J31" s="752"/>
      <c r="K31" s="752"/>
    </row>
    <row r="32" spans="1:12" ht="12.75" customHeight="1">
      <c r="B32" s="752"/>
      <c r="C32" s="752"/>
      <c r="D32" s="752"/>
      <c r="E32" s="752"/>
      <c r="F32" s="752"/>
      <c r="G32" s="752"/>
      <c r="H32" s="752"/>
      <c r="I32" s="752"/>
      <c r="J32" s="752"/>
      <c r="K32" s="752"/>
    </row>
    <row r="33" spans="2:11" ht="12.75" customHeight="1">
      <c r="B33" s="22"/>
    </row>
    <row r="38" spans="2:11" ht="12.75" customHeight="1">
      <c r="F38" s="97"/>
      <c r="G38" s="97"/>
      <c r="H38" s="97"/>
      <c r="I38" s="97"/>
      <c r="J38" s="97"/>
      <c r="K38" s="97"/>
    </row>
    <row r="39" spans="2:11" ht="12.75" customHeight="1">
      <c r="F39" s="98"/>
      <c r="G39" s="98"/>
      <c r="H39" s="98"/>
      <c r="I39" s="98"/>
      <c r="J39" s="98"/>
      <c r="K39" s="98"/>
    </row>
  </sheetData>
  <mergeCells count="36">
    <mergeCell ref="B31:K32"/>
    <mergeCell ref="E14:E16"/>
    <mergeCell ref="A26:A28"/>
    <mergeCell ref="B26:B28"/>
    <mergeCell ref="C26:C28"/>
    <mergeCell ref="D26:D28"/>
    <mergeCell ref="E20:E22"/>
    <mergeCell ref="A23:A25"/>
    <mergeCell ref="B17:B19"/>
    <mergeCell ref="C20:C22"/>
    <mergeCell ref="D20:D22"/>
    <mergeCell ref="E23:E25"/>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A12:A13"/>
    <mergeCell ref="J12:J13"/>
    <mergeCell ref="K12:K13"/>
    <mergeCell ref="B12:B13"/>
    <mergeCell ref="C12:C13"/>
    <mergeCell ref="D12:D13"/>
    <mergeCell ref="E12:E13"/>
    <mergeCell ref="F12:I12"/>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7" workbookViewId="0">
      <selection activeCell="C13" sqref="C13:C15"/>
    </sheetView>
  </sheetViews>
  <sheetFormatPr defaultColWidth="9" defaultRowHeight="12.75" customHeight="1"/>
  <cols>
    <col min="1" max="1" width="2.5" style="21" customWidth="1"/>
    <col min="2" max="2" width="20.75" style="21" customWidth="1"/>
    <col min="3" max="3" width="12.5" style="21" customWidth="1"/>
    <col min="4" max="4" width="11.5" style="21" customWidth="1"/>
    <col min="5" max="10" width="12.5" style="21" customWidth="1"/>
    <col min="11" max="16384" width="9" style="21"/>
  </cols>
  <sheetData>
    <row r="1" spans="1:11" ht="12.75" customHeight="1">
      <c r="A1" s="125" t="s">
        <v>85</v>
      </c>
      <c r="B1" s="22"/>
      <c r="C1" s="22"/>
      <c r="D1" s="22"/>
      <c r="E1" s="22"/>
      <c r="F1" s="22"/>
      <c r="G1" s="22"/>
      <c r="H1" s="22"/>
      <c r="J1" s="32" t="s">
        <v>248</v>
      </c>
    </row>
    <row r="2" spans="1:11" ht="12.75" customHeight="1">
      <c r="A2" s="36"/>
      <c r="B2" s="36"/>
      <c r="C2" s="36"/>
      <c r="D2" s="36"/>
      <c r="E2" s="36"/>
      <c r="F2" s="36"/>
      <c r="G2" s="36"/>
      <c r="H2" s="36"/>
      <c r="I2" s="37"/>
      <c r="J2" s="37"/>
    </row>
    <row r="3" spans="1:11" ht="12.75" customHeight="1">
      <c r="A3" s="24"/>
      <c r="B3" s="22"/>
      <c r="C3" s="22"/>
      <c r="D3" s="22"/>
      <c r="E3" s="22"/>
      <c r="F3" s="22"/>
      <c r="G3" s="22"/>
      <c r="H3" s="22"/>
    </row>
    <row r="4" spans="1:11" ht="12.75" customHeight="1">
      <c r="A4" s="126">
        <v>1</v>
      </c>
      <c r="B4" s="22" t="s">
        <v>123</v>
      </c>
      <c r="C4" s="22"/>
      <c r="D4" s="22"/>
      <c r="E4" s="22"/>
      <c r="F4" s="22"/>
      <c r="G4" s="22"/>
      <c r="H4" s="22"/>
      <c r="I4" s="22"/>
      <c r="J4" s="22"/>
    </row>
    <row r="5" spans="1:11" ht="12.75" customHeight="1">
      <c r="A5" s="126">
        <v>2</v>
      </c>
      <c r="B5" s="22" t="s">
        <v>124</v>
      </c>
      <c r="C5" s="22"/>
      <c r="D5" s="22"/>
      <c r="E5" s="22"/>
      <c r="F5" s="22"/>
      <c r="G5" s="22"/>
      <c r="H5" s="22"/>
      <c r="I5" s="22"/>
      <c r="J5" s="22"/>
    </row>
    <row r="6" spans="1:11" ht="12.75" customHeight="1">
      <c r="A6" s="127">
        <v>3</v>
      </c>
      <c r="B6" s="22" t="s">
        <v>90</v>
      </c>
      <c r="C6" s="22"/>
      <c r="D6" s="22"/>
      <c r="E6" s="22"/>
      <c r="F6" s="22"/>
      <c r="G6" s="22"/>
      <c r="H6" s="22"/>
      <c r="I6" s="22"/>
      <c r="J6" s="22"/>
    </row>
    <row r="7" spans="1:11" ht="12.75" customHeight="1">
      <c r="A7" s="126">
        <v>4</v>
      </c>
      <c r="B7" s="733" t="s">
        <v>91</v>
      </c>
      <c r="C7" s="734"/>
      <c r="D7" s="734"/>
      <c r="E7" s="734"/>
      <c r="F7" s="734"/>
      <c r="G7" s="734"/>
      <c r="H7" s="734"/>
      <c r="I7" s="734"/>
      <c r="J7" s="734"/>
      <c r="K7" s="86"/>
    </row>
    <row r="8" spans="1:11" ht="12.75" customHeight="1">
      <c r="A8" s="126"/>
      <c r="B8" s="734"/>
      <c r="C8" s="734"/>
      <c r="D8" s="734"/>
      <c r="E8" s="734"/>
      <c r="F8" s="734"/>
      <c r="G8" s="734"/>
      <c r="H8" s="734"/>
      <c r="I8" s="734"/>
      <c r="J8" s="734"/>
      <c r="K8" s="86"/>
    </row>
    <row r="9" spans="1:11" ht="12.75" customHeight="1">
      <c r="A9" s="60"/>
      <c r="B9" s="85"/>
      <c r="C9" s="85"/>
      <c r="D9" s="85"/>
      <c r="E9" s="85"/>
      <c r="F9" s="85"/>
      <c r="G9" s="85"/>
      <c r="H9" s="85"/>
      <c r="I9" s="85"/>
      <c r="J9" s="85"/>
      <c r="K9" s="86"/>
    </row>
    <row r="10" spans="1:11" ht="12.75" customHeight="1">
      <c r="A10" s="87" t="s">
        <v>125</v>
      </c>
      <c r="J10" s="63" t="s">
        <v>118</v>
      </c>
    </row>
    <row r="11" spans="1:11" ht="12.75" customHeight="1">
      <c r="A11" s="731"/>
      <c r="B11" s="731" t="s">
        <v>108</v>
      </c>
      <c r="C11" s="731" t="s">
        <v>107</v>
      </c>
      <c r="D11" s="731" t="s">
        <v>126</v>
      </c>
      <c r="E11" s="763" t="s">
        <v>24</v>
      </c>
      <c r="F11" s="764"/>
      <c r="G11" s="764"/>
      <c r="H11" s="713" t="s">
        <v>11</v>
      </c>
      <c r="I11" s="762" t="s">
        <v>165</v>
      </c>
      <c r="J11" s="731" t="s">
        <v>121</v>
      </c>
    </row>
    <row r="12" spans="1:11" ht="99.75" customHeight="1">
      <c r="A12" s="731"/>
      <c r="B12" s="731"/>
      <c r="C12" s="731"/>
      <c r="D12" s="731"/>
      <c r="E12" s="164" t="s">
        <v>101</v>
      </c>
      <c r="F12" s="164" t="s">
        <v>102</v>
      </c>
      <c r="G12" s="164" t="s">
        <v>103</v>
      </c>
      <c r="H12" s="713"/>
      <c r="I12" s="762"/>
      <c r="J12" s="731"/>
    </row>
    <row r="13" spans="1:11" ht="12.75" customHeight="1">
      <c r="A13" s="756">
        <v>1</v>
      </c>
      <c r="B13" s="753" t="s">
        <v>318</v>
      </c>
      <c r="C13" s="759">
        <f>明細書2!$B$3</f>
        <v>551600</v>
      </c>
      <c r="D13" s="753" t="s">
        <v>145</v>
      </c>
      <c r="E13" s="198">
        <f>メンバー人員割合!C31</f>
        <v>0.1176</v>
      </c>
      <c r="F13" s="198">
        <f>メンバー人員割合!D31</f>
        <v>0.14710000000000001</v>
      </c>
      <c r="G13" s="198">
        <f>メンバー人員割合!E31</f>
        <v>0</v>
      </c>
      <c r="H13" s="198">
        <f>メンバー人員割合!F31</f>
        <v>0.67649999999999999</v>
      </c>
      <c r="I13" s="198">
        <f>メンバー人員割合!G31</f>
        <v>5.8799999999999963E-2</v>
      </c>
      <c r="J13" s="145">
        <f>SUM(E13:I13)</f>
        <v>1</v>
      </c>
      <c r="K13" s="25"/>
    </row>
    <row r="14" spans="1:11" ht="12.75" customHeight="1">
      <c r="A14" s="757"/>
      <c r="B14" s="754"/>
      <c r="C14" s="760"/>
      <c r="D14" s="754"/>
      <c r="E14" s="128"/>
      <c r="F14" s="128"/>
      <c r="G14" s="128"/>
      <c r="H14" s="128"/>
      <c r="I14" s="128"/>
      <c r="J14" s="129"/>
      <c r="K14" s="25"/>
    </row>
    <row r="15" spans="1:11" ht="12.75" customHeight="1">
      <c r="A15" s="758"/>
      <c r="B15" s="755"/>
      <c r="C15" s="761"/>
      <c r="D15" s="755"/>
      <c r="E15" s="61">
        <f>$C$13*E13</f>
        <v>64868.159999999996</v>
      </c>
      <c r="F15" s="61">
        <f>$C$13*F13</f>
        <v>81140.36</v>
      </c>
      <c r="G15" s="61">
        <f>$C$13*G13</f>
        <v>0</v>
      </c>
      <c r="H15" s="61">
        <f>$C$13*H13</f>
        <v>373157.4</v>
      </c>
      <c r="I15" s="61">
        <f>$C$13*I13</f>
        <v>32434.07999999998</v>
      </c>
      <c r="J15" s="61">
        <f t="shared" ref="J15:J25" si="0">SUM(E15:I15)</f>
        <v>551600</v>
      </c>
      <c r="K15" s="25"/>
    </row>
    <row r="16" spans="1:11" ht="12.75" customHeight="1">
      <c r="A16" s="756">
        <v>2</v>
      </c>
      <c r="B16" s="737"/>
      <c r="C16" s="759"/>
      <c r="D16" s="753"/>
      <c r="E16" s="146">
        <v>0</v>
      </c>
      <c r="F16" s="146">
        <v>0</v>
      </c>
      <c r="G16" s="147">
        <v>0</v>
      </c>
      <c r="H16" s="146">
        <v>0</v>
      </c>
      <c r="I16" s="146">
        <v>0</v>
      </c>
      <c r="J16" s="145">
        <f t="shared" si="0"/>
        <v>0</v>
      </c>
      <c r="K16" s="25"/>
    </row>
    <row r="17" spans="1:11" ht="12.75" customHeight="1">
      <c r="A17" s="757"/>
      <c r="B17" s="738"/>
      <c r="C17" s="760"/>
      <c r="D17" s="754"/>
      <c r="E17" s="128"/>
      <c r="F17" s="128"/>
      <c r="G17" s="128"/>
      <c r="H17" s="128"/>
      <c r="I17" s="128"/>
      <c r="J17" s="129"/>
      <c r="K17" s="25"/>
    </row>
    <row r="18" spans="1:11" ht="12.75" customHeight="1">
      <c r="A18" s="758"/>
      <c r="B18" s="739"/>
      <c r="C18" s="761"/>
      <c r="D18" s="755"/>
      <c r="E18" s="61">
        <f>$C$16*E16</f>
        <v>0</v>
      </c>
      <c r="F18" s="61">
        <f>$C$16*F16</f>
        <v>0</v>
      </c>
      <c r="G18" s="61">
        <f>$C$16*G16</f>
        <v>0</v>
      </c>
      <c r="H18" s="61">
        <f>$C$16*H16</f>
        <v>0</v>
      </c>
      <c r="I18" s="61">
        <f>$C$16*I16</f>
        <v>0</v>
      </c>
      <c r="J18" s="61">
        <f t="shared" si="0"/>
        <v>0</v>
      </c>
      <c r="K18" s="25"/>
    </row>
    <row r="19" spans="1:11" ht="12.75" customHeight="1">
      <c r="A19" s="756">
        <v>3</v>
      </c>
      <c r="B19" s="765"/>
      <c r="C19" s="759"/>
      <c r="D19" s="753"/>
      <c r="E19" s="146">
        <v>0</v>
      </c>
      <c r="F19" s="146">
        <v>0</v>
      </c>
      <c r="G19" s="147">
        <v>0</v>
      </c>
      <c r="H19" s="146">
        <v>0</v>
      </c>
      <c r="I19" s="146">
        <v>0</v>
      </c>
      <c r="J19" s="145">
        <f t="shared" si="0"/>
        <v>0</v>
      </c>
      <c r="K19" s="25"/>
    </row>
    <row r="20" spans="1:11" ht="12.75" customHeight="1">
      <c r="A20" s="757"/>
      <c r="B20" s="765"/>
      <c r="C20" s="760"/>
      <c r="D20" s="754"/>
      <c r="E20" s="128"/>
      <c r="F20" s="128"/>
      <c r="G20" s="128"/>
      <c r="H20" s="128"/>
      <c r="I20" s="128"/>
      <c r="J20" s="129"/>
      <c r="K20" s="25"/>
    </row>
    <row r="21" spans="1:11" ht="12.75" customHeight="1">
      <c r="A21" s="758"/>
      <c r="B21" s="765"/>
      <c r="C21" s="761"/>
      <c r="D21" s="755"/>
      <c r="E21" s="61">
        <f>$C$19*E19</f>
        <v>0</v>
      </c>
      <c r="F21" s="61">
        <f>$C$19*F19</f>
        <v>0</v>
      </c>
      <c r="G21" s="61">
        <f>$C$19*G19</f>
        <v>0</v>
      </c>
      <c r="H21" s="61">
        <f>$C$19*H19</f>
        <v>0</v>
      </c>
      <c r="I21" s="61">
        <f>$C$19*I19</f>
        <v>0</v>
      </c>
      <c r="J21" s="61">
        <f t="shared" si="0"/>
        <v>0</v>
      </c>
      <c r="K21" s="25"/>
    </row>
    <row r="22" spans="1:11" ht="12.75" customHeight="1">
      <c r="A22" s="756">
        <v>4</v>
      </c>
      <c r="B22" s="765"/>
      <c r="C22" s="766"/>
      <c r="D22" s="765"/>
      <c r="E22" s="148"/>
      <c r="F22" s="148"/>
      <c r="G22" s="148"/>
      <c r="H22" s="148"/>
      <c r="I22" s="148"/>
      <c r="J22" s="145">
        <f t="shared" si="0"/>
        <v>0</v>
      </c>
    </row>
    <row r="23" spans="1:11" ht="12.75" customHeight="1">
      <c r="A23" s="757"/>
      <c r="B23" s="765"/>
      <c r="C23" s="767"/>
      <c r="D23" s="765"/>
      <c r="E23" s="128"/>
      <c r="F23" s="128"/>
      <c r="G23" s="128"/>
      <c r="H23" s="128"/>
      <c r="I23" s="128"/>
      <c r="J23" s="129"/>
    </row>
    <row r="24" spans="1:11" ht="12.75" customHeight="1">
      <c r="A24" s="758"/>
      <c r="B24" s="765"/>
      <c r="C24" s="768"/>
      <c r="D24" s="765"/>
      <c r="E24" s="26">
        <f>$C$22*E22</f>
        <v>0</v>
      </c>
      <c r="F24" s="26">
        <f>$C$22*F22</f>
        <v>0</v>
      </c>
      <c r="G24" s="26">
        <f>$C$22*G22</f>
        <v>0</v>
      </c>
      <c r="H24" s="26">
        <f>$C$22*H22</f>
        <v>0</v>
      </c>
      <c r="I24" s="26">
        <f>$C$22*I22</f>
        <v>0</v>
      </c>
      <c r="J24" s="61">
        <f>SUM(E24:I24)</f>
        <v>0</v>
      </c>
    </row>
    <row r="25" spans="1:11" ht="12.75" customHeight="1">
      <c r="A25" s="756">
        <v>5</v>
      </c>
      <c r="B25" s="765"/>
      <c r="C25" s="766"/>
      <c r="D25" s="765"/>
      <c r="E25" s="148"/>
      <c r="F25" s="148"/>
      <c r="G25" s="148"/>
      <c r="H25" s="148"/>
      <c r="I25" s="148"/>
      <c r="J25" s="145">
        <f t="shared" si="0"/>
        <v>0</v>
      </c>
    </row>
    <row r="26" spans="1:11" ht="12.75" customHeight="1">
      <c r="A26" s="757"/>
      <c r="B26" s="765"/>
      <c r="C26" s="767"/>
      <c r="D26" s="765"/>
      <c r="E26" s="128"/>
      <c r="F26" s="128"/>
      <c r="G26" s="128"/>
      <c r="H26" s="128"/>
      <c r="I26" s="128"/>
      <c r="J26" s="129"/>
    </row>
    <row r="27" spans="1:11" ht="12.75" customHeight="1">
      <c r="A27" s="758"/>
      <c r="B27" s="765"/>
      <c r="C27" s="768"/>
      <c r="D27" s="765"/>
      <c r="E27" s="26">
        <f>$C$25*E25</f>
        <v>0</v>
      </c>
      <c r="F27" s="26">
        <f>$C$25*F25</f>
        <v>0</v>
      </c>
      <c r="G27" s="26">
        <f>$C$25*G25</f>
        <v>0</v>
      </c>
      <c r="H27" s="26">
        <f>$C$25*H25</f>
        <v>0</v>
      </c>
      <c r="I27" s="26">
        <f>$C$25*I25</f>
        <v>0</v>
      </c>
      <c r="J27" s="61">
        <f>SUM(E27:I27)</f>
        <v>0</v>
      </c>
    </row>
    <row r="28" spans="1:11" ht="12.75" customHeight="1">
      <c r="A28" s="27"/>
      <c r="B28" s="101" t="s">
        <v>140</v>
      </c>
      <c r="C28" s="62">
        <f>SUM(C13:C27)</f>
        <v>551600</v>
      </c>
      <c r="D28" s="27"/>
      <c r="E28" s="62">
        <f>E15+E18+E21+E24+E27</f>
        <v>64868.159999999996</v>
      </c>
      <c r="F28" s="62">
        <f>F15+F18+F21+F24+F27</f>
        <v>81140.36</v>
      </c>
      <c r="G28" s="62">
        <f>G15+G18+G21+G24+G27</f>
        <v>0</v>
      </c>
      <c r="H28" s="62">
        <f>H15+H18+H21+H24+H27</f>
        <v>373157.4</v>
      </c>
      <c r="I28" s="62">
        <f>I15+I18+I21+I24+I27</f>
        <v>32434.07999999998</v>
      </c>
      <c r="J28" s="62">
        <f>SUM(E28:I28)</f>
        <v>551600</v>
      </c>
      <c r="K28" s="25"/>
    </row>
    <row r="30" spans="1:11" ht="12.75" customHeight="1">
      <c r="C30" s="25"/>
    </row>
    <row r="31" spans="1:11" ht="12.75" customHeight="1">
      <c r="J31" s="29"/>
    </row>
    <row r="39" spans="5:10" ht="12.75" customHeight="1">
      <c r="E39" s="28"/>
      <c r="F39" s="28"/>
      <c r="G39" s="28"/>
      <c r="H39" s="28"/>
      <c r="I39" s="28"/>
      <c r="J39" s="28"/>
    </row>
    <row r="43" spans="5:10" ht="12.75" customHeight="1">
      <c r="E43" s="28"/>
      <c r="F43" s="28"/>
      <c r="G43" s="28"/>
      <c r="H43" s="28"/>
      <c r="I43" s="28"/>
      <c r="J43" s="28"/>
    </row>
  </sheetData>
  <mergeCells count="29">
    <mergeCell ref="E11:G11"/>
    <mergeCell ref="A19:A21"/>
    <mergeCell ref="D25:D27"/>
    <mergeCell ref="A25:A27"/>
    <mergeCell ref="B25:B27"/>
    <mergeCell ref="C25:C27"/>
    <mergeCell ref="B22:B24"/>
    <mergeCell ref="C22:C24"/>
    <mergeCell ref="D22:D24"/>
    <mergeCell ref="A22:A24"/>
    <mergeCell ref="B19:B21"/>
    <mergeCell ref="C19:C21"/>
    <mergeCell ref="D19:D21"/>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topLeftCell="A19" zoomScaleNormal="100" workbookViewId="0">
      <selection activeCell="E32" sqref="E32"/>
    </sheetView>
  </sheetViews>
  <sheetFormatPr defaultColWidth="9" defaultRowHeight="14.1" customHeight="1"/>
  <cols>
    <col min="1" max="1" width="16.5" style="30" customWidth="1"/>
    <col min="2" max="3" width="14.5" style="30" customWidth="1"/>
    <col min="4" max="9" width="11.5" style="30" customWidth="1"/>
    <col min="10" max="10" width="6.5" style="30" customWidth="1"/>
    <col min="11" max="11" width="10.5" style="35" bestFit="1" customWidth="1"/>
    <col min="12" max="12" width="10.125" style="30" bestFit="1" customWidth="1"/>
    <col min="13" max="16384" width="9" style="30"/>
  </cols>
  <sheetData>
    <row r="1" spans="1:12" ht="12.75" customHeight="1">
      <c r="A1" s="125" t="s">
        <v>33</v>
      </c>
      <c r="B1" s="48"/>
      <c r="C1" s="48"/>
      <c r="D1" s="48"/>
      <c r="E1" s="48"/>
      <c r="F1" s="48"/>
      <c r="G1" s="48"/>
      <c r="H1" s="48"/>
      <c r="K1" s="133" t="s">
        <v>248</v>
      </c>
      <c r="L1" s="35"/>
    </row>
    <row r="2" spans="1:12" ht="11.25" customHeight="1">
      <c r="A2" s="84"/>
      <c r="B2" s="84"/>
      <c r="C2" s="84"/>
      <c r="D2" s="84"/>
      <c r="E2" s="84"/>
      <c r="F2" s="84"/>
      <c r="G2" s="84"/>
      <c r="H2" s="84"/>
      <c r="I2" s="34"/>
      <c r="J2" s="34"/>
    </row>
    <row r="3" spans="1:12" s="1" customFormat="1" ht="11.25" customHeight="1">
      <c r="A3" s="771" t="s">
        <v>31</v>
      </c>
      <c r="B3" s="772"/>
      <c r="C3" s="772"/>
      <c r="D3" s="772"/>
      <c r="E3" s="772"/>
      <c r="F3" s="772"/>
      <c r="G3" s="772"/>
      <c r="H3" s="772"/>
      <c r="I3" s="772"/>
      <c r="J3" s="772"/>
      <c r="K3" s="64"/>
    </row>
    <row r="4" spans="1:12" s="1" customFormat="1" ht="11.25" customHeight="1">
      <c r="A4" s="65" t="s">
        <v>92</v>
      </c>
      <c r="B4" s="65"/>
      <c r="C4" s="65"/>
      <c r="D4" s="65"/>
      <c r="E4" s="65"/>
      <c r="F4" s="65"/>
      <c r="G4" s="65"/>
      <c r="H4" s="65"/>
      <c r="K4" s="64"/>
    </row>
    <row r="5" spans="1:12" s="1" customFormat="1" ht="11.25" customHeight="1">
      <c r="A5" s="785" t="s">
        <v>244</v>
      </c>
      <c r="B5" s="785"/>
      <c r="C5" s="785"/>
      <c r="D5" s="785"/>
      <c r="E5" s="785"/>
      <c r="F5" s="785"/>
      <c r="G5" s="785"/>
      <c r="H5" s="785"/>
      <c r="I5" s="785"/>
      <c r="J5" s="785"/>
      <c r="K5" s="785"/>
    </row>
    <row r="6" spans="1:12" s="1" customFormat="1" ht="11.25" customHeight="1">
      <c r="A6" s="785"/>
      <c r="B6" s="785"/>
      <c r="C6" s="785"/>
      <c r="D6" s="785"/>
      <c r="E6" s="785"/>
      <c r="F6" s="785"/>
      <c r="G6" s="785"/>
      <c r="H6" s="785"/>
      <c r="I6" s="785"/>
      <c r="J6" s="785"/>
      <c r="K6" s="785"/>
    </row>
    <row r="7" spans="1:12" s="1" customFormat="1" ht="11.25" customHeight="1">
      <c r="A7" s="782" t="s">
        <v>129</v>
      </c>
      <c r="B7" s="782"/>
      <c r="C7" s="782"/>
      <c r="D7" s="782"/>
      <c r="E7" s="782"/>
      <c r="F7" s="782"/>
      <c r="G7" s="782"/>
      <c r="H7" s="782"/>
      <c r="I7" s="782"/>
      <c r="J7" s="782"/>
      <c r="K7" s="782"/>
    </row>
    <row r="8" spans="1:12" s="1" customFormat="1" ht="11.25" customHeight="1">
      <c r="A8" s="782"/>
      <c r="B8" s="782"/>
      <c r="C8" s="782"/>
      <c r="D8" s="782"/>
      <c r="E8" s="782"/>
      <c r="F8" s="782"/>
      <c r="G8" s="782"/>
      <c r="H8" s="782"/>
      <c r="I8" s="782"/>
      <c r="J8" s="782"/>
      <c r="K8" s="782"/>
    </row>
    <row r="9" spans="1:12" s="1" customFormat="1" ht="6" customHeight="1">
      <c r="A9" s="65"/>
      <c r="B9" s="65"/>
      <c r="C9" s="65"/>
      <c r="D9" s="65"/>
      <c r="E9" s="65"/>
      <c r="F9" s="65"/>
      <c r="G9" s="65"/>
      <c r="H9" s="65"/>
      <c r="K9" s="64"/>
    </row>
    <row r="10" spans="1:12" s="1" customFormat="1" ht="14.1" customHeight="1">
      <c r="A10" s="111" t="s">
        <v>127</v>
      </c>
      <c r="K10" s="56" t="s">
        <v>118</v>
      </c>
    </row>
    <row r="11" spans="1:12" s="1" customFormat="1" ht="14.1" customHeight="1">
      <c r="A11" s="778" t="s">
        <v>162</v>
      </c>
      <c r="B11" s="778" t="s">
        <v>110</v>
      </c>
      <c r="C11" s="778" t="s">
        <v>115</v>
      </c>
      <c r="D11" s="722" t="s">
        <v>10</v>
      </c>
      <c r="E11" s="723"/>
      <c r="F11" s="723"/>
      <c r="G11" s="779" t="s">
        <v>20</v>
      </c>
      <c r="H11" s="787" t="s">
        <v>11</v>
      </c>
      <c r="I11" s="776" t="s">
        <v>165</v>
      </c>
      <c r="J11" s="783" t="s">
        <v>128</v>
      </c>
      <c r="K11" s="698" t="s">
        <v>176</v>
      </c>
      <c r="L11" s="64"/>
    </row>
    <row r="12" spans="1:12" s="1" customFormat="1" ht="45.75" customHeight="1">
      <c r="A12" s="781"/>
      <c r="B12" s="725"/>
      <c r="C12" s="725"/>
      <c r="D12" s="149" t="s">
        <v>101</v>
      </c>
      <c r="E12" s="149" t="s">
        <v>102</v>
      </c>
      <c r="F12" s="149" t="s">
        <v>103</v>
      </c>
      <c r="G12" s="780"/>
      <c r="H12" s="788"/>
      <c r="I12" s="777"/>
      <c r="J12" s="784"/>
      <c r="K12" s="786"/>
      <c r="L12" s="64"/>
    </row>
    <row r="13" spans="1:12" s="1" customFormat="1" ht="11.25" customHeight="1">
      <c r="A13" s="773"/>
      <c r="B13" s="773"/>
      <c r="C13" s="105" t="s">
        <v>114</v>
      </c>
      <c r="D13" s="103" t="s">
        <v>161</v>
      </c>
      <c r="E13" s="103" t="s">
        <v>161</v>
      </c>
      <c r="F13" s="103" t="s">
        <v>161</v>
      </c>
      <c r="G13" s="168"/>
      <c r="H13" s="169" t="s">
        <v>161</v>
      </c>
      <c r="I13" s="173" t="s">
        <v>161</v>
      </c>
      <c r="J13" s="102"/>
      <c r="K13" s="104" t="s">
        <v>161</v>
      </c>
    </row>
    <row r="14" spans="1:12" s="1" customFormat="1" ht="11.25" customHeight="1">
      <c r="A14" s="774"/>
      <c r="B14" s="774"/>
      <c r="C14" s="106" t="s">
        <v>189</v>
      </c>
      <c r="D14" s="130">
        <f>メンバー人員割合!C30</f>
        <v>0.22220000000000001</v>
      </c>
      <c r="E14" s="130">
        <f>メンバー人員割合!D30</f>
        <v>0.22220000000000001</v>
      </c>
      <c r="F14" s="130">
        <f>メンバー人員割合!E30</f>
        <v>0</v>
      </c>
      <c r="G14" s="165"/>
      <c r="H14" s="170">
        <f>メンバー人員割合!F30</f>
        <v>0.33329999999999999</v>
      </c>
      <c r="I14" s="174">
        <f>メンバー人員割合!G30</f>
        <v>0.22220000000000001</v>
      </c>
      <c r="J14" s="132"/>
      <c r="K14" s="131">
        <f>SUM(D14:I14)</f>
        <v>0.99990000000000001</v>
      </c>
    </row>
    <row r="15" spans="1:12" s="1" customFormat="1" ht="11.25" customHeight="1" thickBot="1">
      <c r="A15" s="775"/>
      <c r="B15" s="775"/>
      <c r="C15" s="152" t="s">
        <v>26</v>
      </c>
      <c r="D15" s="153">
        <f>メンバー人員割合!C31</f>
        <v>0.1176</v>
      </c>
      <c r="E15" s="153">
        <f>メンバー人員割合!D31</f>
        <v>0.14710000000000001</v>
      </c>
      <c r="F15" s="153">
        <f>メンバー人員割合!E31</f>
        <v>0</v>
      </c>
      <c r="G15" s="166">
        <f>SUM(D15:F15)</f>
        <v>0.26469999999999999</v>
      </c>
      <c r="H15" s="171">
        <f>メンバー人員割合!F31</f>
        <v>0.67649999999999999</v>
      </c>
      <c r="I15" s="175">
        <f>メンバー人員割合!G31</f>
        <v>5.8799999999999963E-2</v>
      </c>
      <c r="J15" s="154"/>
      <c r="K15" s="155">
        <f>SUM(D15:I15)</f>
        <v>1.2646999999999999</v>
      </c>
    </row>
    <row r="16" spans="1:12" s="1" customFormat="1" ht="13.5" customHeight="1" thickTop="1">
      <c r="A16" s="156" t="s">
        <v>93</v>
      </c>
      <c r="B16" s="157">
        <f>'マトリックス収支予算(配賦前）'!G36</f>
        <v>551600</v>
      </c>
      <c r="C16" s="107" t="s">
        <v>32</v>
      </c>
      <c r="D16" s="190">
        <f>ROUND($B$16*D15,-2)</f>
        <v>64900</v>
      </c>
      <c r="E16" s="190">
        <f>ROUND($B$16*E15,-2)</f>
        <v>81100</v>
      </c>
      <c r="F16" s="190">
        <f>ROUND($B$16*F15,-2)</f>
        <v>0</v>
      </c>
      <c r="G16" s="167">
        <f>SUM(D16:F16)</f>
        <v>146000</v>
      </c>
      <c r="H16" s="191">
        <f>ROUND($B$16*H15,-2)</f>
        <v>373200</v>
      </c>
      <c r="I16" s="158">
        <f>ROUND($B$16*I15,-2)</f>
        <v>32400</v>
      </c>
      <c r="J16" s="185"/>
      <c r="K16" s="158">
        <f>G16+H16+I16+J16</f>
        <v>551600</v>
      </c>
    </row>
    <row r="17" spans="1:11" s="1" customFormat="1" ht="13.5" customHeight="1">
      <c r="A17" s="151" t="s">
        <v>68</v>
      </c>
      <c r="B17" s="157">
        <f>'マトリックス収支予算(配賦前）'!G37</f>
        <v>210000</v>
      </c>
      <c r="C17" s="108" t="s">
        <v>32</v>
      </c>
      <c r="D17" s="192">
        <f>ROUND($B$17*D15,-2)</f>
        <v>24700</v>
      </c>
      <c r="E17" s="192">
        <f>ROUND($B$17*E15,-2)</f>
        <v>30900</v>
      </c>
      <c r="F17" s="192">
        <f>ROUND($B$17*F15,-2)</f>
        <v>0</v>
      </c>
      <c r="G17" s="167">
        <f>SUM(D17:F17)</f>
        <v>55600</v>
      </c>
      <c r="H17" s="172">
        <f>ROUND($B$17*H15,-2)</f>
        <v>142100</v>
      </c>
      <c r="I17" s="159">
        <f>ROUND($B$17*I15,-2)</f>
        <v>12300</v>
      </c>
      <c r="J17" s="203"/>
      <c r="K17" s="158">
        <f>G17+H17+I17+J17</f>
        <v>210000</v>
      </c>
    </row>
    <row r="18" spans="1:11" s="1" customFormat="1" ht="13.5" customHeight="1">
      <c r="A18" s="151" t="s">
        <v>21</v>
      </c>
      <c r="B18" s="157">
        <f>'マトリックス収支予算(配賦前）'!G38</f>
        <v>200000</v>
      </c>
      <c r="C18" s="108" t="s">
        <v>114</v>
      </c>
      <c r="D18" s="150">
        <v>0</v>
      </c>
      <c r="E18" s="150">
        <v>0</v>
      </c>
      <c r="F18" s="150">
        <v>0</v>
      </c>
      <c r="G18" s="167">
        <f t="shared" ref="G18:G37" si="0">SUM(D18:F18)</f>
        <v>0</v>
      </c>
      <c r="H18" s="172">
        <v>0</v>
      </c>
      <c r="I18" s="176">
        <f>B18</f>
        <v>200000</v>
      </c>
      <c r="J18" s="204"/>
      <c r="K18" s="158">
        <f t="shared" ref="K18:K37" si="1">G18+H18+I18+J18</f>
        <v>200000</v>
      </c>
    </row>
    <row r="19" spans="1:11" s="1" customFormat="1" ht="13.5" customHeight="1">
      <c r="A19" s="156" t="s">
        <v>69</v>
      </c>
      <c r="B19" s="157">
        <f>'マトリックス収支予算(配賦前）'!G39</f>
        <v>1584000</v>
      </c>
      <c r="C19" s="108" t="s">
        <v>3</v>
      </c>
      <c r="D19" s="192">
        <f>ROUND($B$19*D15,-2)</f>
        <v>186300</v>
      </c>
      <c r="E19" s="192">
        <f>ROUND($B$19*E15,-2)</f>
        <v>233000</v>
      </c>
      <c r="F19" s="192">
        <f>ROUND($B$19*F15,-2)</f>
        <v>0</v>
      </c>
      <c r="G19" s="167">
        <f>SUM(D19:F19)</f>
        <v>419300</v>
      </c>
      <c r="H19" s="172">
        <f>ROUND($B$19*H15,-2)</f>
        <v>1071600</v>
      </c>
      <c r="I19" s="159">
        <f>ROUND($B$19*I15,-2)</f>
        <v>93100</v>
      </c>
      <c r="J19" s="204"/>
      <c r="K19" s="158">
        <f>G19+H19+I19+J19</f>
        <v>1584000</v>
      </c>
    </row>
    <row r="20" spans="1:11" s="1" customFormat="1" ht="13.5" customHeight="1">
      <c r="A20" s="156" t="s">
        <v>70</v>
      </c>
      <c r="B20" s="157">
        <f>'マトリックス収支予算(配賦前）'!G40</f>
        <v>48000</v>
      </c>
      <c r="C20" s="108" t="s">
        <v>3</v>
      </c>
      <c r="D20" s="192">
        <f>ROUND($B$20*D15,-2)</f>
        <v>5600</v>
      </c>
      <c r="E20" s="192">
        <f>ROUND($B$20*E15,-2)</f>
        <v>7100</v>
      </c>
      <c r="F20" s="192">
        <f>ROUND($B$20*F15,-2)</f>
        <v>0</v>
      </c>
      <c r="G20" s="167">
        <f t="shared" si="0"/>
        <v>12700</v>
      </c>
      <c r="H20" s="172">
        <f>ROUND($B$20*H15,-2)</f>
        <v>32500</v>
      </c>
      <c r="I20" s="159">
        <f>ROUND($B$20*I15,-2)</f>
        <v>2800</v>
      </c>
      <c r="J20" s="185"/>
      <c r="K20" s="158">
        <f t="shared" si="1"/>
        <v>48000</v>
      </c>
    </row>
    <row r="21" spans="1:11" s="1" customFormat="1" ht="13.5" customHeight="1">
      <c r="A21" s="151" t="s">
        <v>71</v>
      </c>
      <c r="B21" s="157">
        <f>'マトリックス収支予算(配賦前）'!G41</f>
        <v>60000</v>
      </c>
      <c r="C21" s="108" t="s">
        <v>3</v>
      </c>
      <c r="D21" s="192">
        <f>ROUND($B$21*D15,-2)</f>
        <v>7100</v>
      </c>
      <c r="E21" s="192">
        <f>ROUND($B$21*E15,-2)</f>
        <v>8800</v>
      </c>
      <c r="F21" s="192">
        <f>ROUND($B$21*F15,-2)</f>
        <v>0</v>
      </c>
      <c r="G21" s="167">
        <f t="shared" si="0"/>
        <v>15900</v>
      </c>
      <c r="H21" s="172">
        <f>ROUND($B$21*H15,-2)</f>
        <v>40600</v>
      </c>
      <c r="I21" s="159">
        <f>ROUND($B$21*I15,-2)</f>
        <v>3500</v>
      </c>
      <c r="J21" s="203"/>
      <c r="K21" s="158">
        <f>G21+H21+I21+J21</f>
        <v>60000</v>
      </c>
    </row>
    <row r="22" spans="1:11" s="1" customFormat="1" ht="13.5" customHeight="1">
      <c r="A22" s="151" t="s">
        <v>72</v>
      </c>
      <c r="B22" s="157">
        <f>'マトリックス収支予算(配賦前）'!G42</f>
        <v>103200</v>
      </c>
      <c r="C22" s="108" t="s">
        <v>3</v>
      </c>
      <c r="D22" s="192">
        <f>ROUND($B$22*D15,-2)</f>
        <v>12100</v>
      </c>
      <c r="E22" s="192">
        <f>ROUND($B$22*E15,-2)</f>
        <v>15200</v>
      </c>
      <c r="F22" s="192">
        <f>ROUND($B$22*F15,-2)</f>
        <v>0</v>
      </c>
      <c r="G22" s="167">
        <f t="shared" si="0"/>
        <v>27300</v>
      </c>
      <c r="H22" s="172">
        <f>ROUND($B$22*H15,-2)</f>
        <v>69800</v>
      </c>
      <c r="I22" s="159">
        <f>ROUND($B$22*I15,-2)</f>
        <v>6100</v>
      </c>
      <c r="J22" s="187"/>
      <c r="K22" s="158">
        <f t="shared" si="1"/>
        <v>103200</v>
      </c>
    </row>
    <row r="23" spans="1:11" s="1" customFormat="1" ht="13.5" customHeight="1">
      <c r="A23" s="151" t="s">
        <v>22</v>
      </c>
      <c r="B23" s="157">
        <f>'マトリックス収支予算(配賦前）'!G43</f>
        <v>670800</v>
      </c>
      <c r="C23" s="108" t="s">
        <v>114</v>
      </c>
      <c r="D23" s="150">
        <v>0</v>
      </c>
      <c r="E23" s="150">
        <v>0</v>
      </c>
      <c r="F23" s="150">
        <v>0</v>
      </c>
      <c r="G23" s="167">
        <f t="shared" si="0"/>
        <v>0</v>
      </c>
      <c r="H23" s="172">
        <v>0</v>
      </c>
      <c r="I23" s="176">
        <f>B23</f>
        <v>670800</v>
      </c>
      <c r="J23" s="134"/>
      <c r="K23" s="158">
        <f t="shared" si="1"/>
        <v>670800</v>
      </c>
    </row>
    <row r="24" spans="1:11" s="1" customFormat="1" ht="13.5" customHeight="1">
      <c r="A24" s="151" t="s">
        <v>63</v>
      </c>
      <c r="B24" s="157">
        <f>'マトリックス収支予算(配賦前）'!G44</f>
        <v>0</v>
      </c>
      <c r="C24" s="108" t="s">
        <v>3</v>
      </c>
      <c r="D24" s="192">
        <f t="shared" ref="D24:I24" si="2">ROUND($B$24*D15,0)</f>
        <v>0</v>
      </c>
      <c r="E24" s="192">
        <f t="shared" si="2"/>
        <v>0</v>
      </c>
      <c r="F24" s="192">
        <f t="shared" si="2"/>
        <v>0</v>
      </c>
      <c r="G24" s="167">
        <f t="shared" si="0"/>
        <v>0</v>
      </c>
      <c r="H24" s="172">
        <f t="shared" si="2"/>
        <v>0</v>
      </c>
      <c r="I24" s="159">
        <f t="shared" si="2"/>
        <v>0</v>
      </c>
      <c r="J24" s="134"/>
      <c r="K24" s="158">
        <f t="shared" si="1"/>
        <v>0</v>
      </c>
    </row>
    <row r="25" spans="1:11" s="1" customFormat="1" ht="13.5" customHeight="1">
      <c r="A25" s="151" t="s">
        <v>23</v>
      </c>
      <c r="B25" s="157">
        <f>'マトリックス収支予算(配賦前）'!G45</f>
        <v>100000</v>
      </c>
      <c r="C25" s="108" t="s">
        <v>114</v>
      </c>
      <c r="D25" s="150">
        <v>0</v>
      </c>
      <c r="E25" s="150">
        <v>0</v>
      </c>
      <c r="F25" s="150">
        <v>0</v>
      </c>
      <c r="G25" s="167">
        <f t="shared" si="0"/>
        <v>0</v>
      </c>
      <c r="H25" s="172">
        <v>0</v>
      </c>
      <c r="I25" s="176">
        <f>B25</f>
        <v>100000</v>
      </c>
      <c r="J25" s="134"/>
      <c r="K25" s="158">
        <f t="shared" si="1"/>
        <v>100000</v>
      </c>
    </row>
    <row r="26" spans="1:11" s="1" customFormat="1" ht="13.5" customHeight="1">
      <c r="A26" s="151" t="s">
        <v>73</v>
      </c>
      <c r="B26" s="157">
        <f>'マトリックス収支予算(配賦前）'!G46</f>
        <v>353380</v>
      </c>
      <c r="C26" s="108" t="s">
        <v>3</v>
      </c>
      <c r="D26" s="192">
        <f>ROUND($B$26*D15,-2)</f>
        <v>41600</v>
      </c>
      <c r="E26" s="192">
        <f>ROUND($B$26*E15,-2)</f>
        <v>52000</v>
      </c>
      <c r="F26" s="192">
        <f>ROUND($B$26*F15,-2)</f>
        <v>0</v>
      </c>
      <c r="G26" s="167">
        <f t="shared" si="0"/>
        <v>93600</v>
      </c>
      <c r="H26" s="172">
        <f>ROUND($B$26*H15,-2)</f>
        <v>239100</v>
      </c>
      <c r="I26" s="159">
        <f>ROUND($B$26*$I$15,-2)</f>
        <v>20800</v>
      </c>
      <c r="J26" s="134"/>
      <c r="K26" s="158">
        <f t="shared" si="1"/>
        <v>353500</v>
      </c>
    </row>
    <row r="27" spans="1:11" s="1" customFormat="1" ht="13.5" customHeight="1">
      <c r="A27" s="151" t="s">
        <v>74</v>
      </c>
      <c r="B27" s="157">
        <f>'マトリックス収支予算(配賦前）'!G47</f>
        <v>30000</v>
      </c>
      <c r="C27" s="108" t="s">
        <v>3</v>
      </c>
      <c r="D27" s="192">
        <f>ROUND($B$27*D15,-2)</f>
        <v>3500</v>
      </c>
      <c r="E27" s="192">
        <f>ROUND($B$27*E15,-2)</f>
        <v>4400</v>
      </c>
      <c r="F27" s="192">
        <f>ROUND($B$27*F15,-2)</f>
        <v>0</v>
      </c>
      <c r="G27" s="167">
        <f t="shared" si="0"/>
        <v>7900</v>
      </c>
      <c r="H27" s="172">
        <f>ROUND($B$27*H15,-2)</f>
        <v>20300</v>
      </c>
      <c r="I27" s="159">
        <f>ROUND($B$27*I15,-2)</f>
        <v>1800</v>
      </c>
      <c r="J27" s="134"/>
      <c r="K27" s="158">
        <f t="shared" si="1"/>
        <v>30000</v>
      </c>
    </row>
    <row r="28" spans="1:11" s="1" customFormat="1" ht="13.5" customHeight="1">
      <c r="A28" s="151" t="s">
        <v>75</v>
      </c>
      <c r="B28" s="157">
        <f>'マトリックス収支予算(配賦前）'!G48</f>
        <v>70000</v>
      </c>
      <c r="C28" s="108" t="s">
        <v>114</v>
      </c>
      <c r="D28" s="150">
        <v>0</v>
      </c>
      <c r="E28" s="150">
        <v>0</v>
      </c>
      <c r="F28" s="150">
        <v>0</v>
      </c>
      <c r="G28" s="167">
        <f t="shared" si="0"/>
        <v>0</v>
      </c>
      <c r="H28" s="172">
        <v>0</v>
      </c>
      <c r="I28" s="176">
        <f>B28</f>
        <v>70000</v>
      </c>
      <c r="J28" s="134"/>
      <c r="K28" s="158">
        <f t="shared" si="1"/>
        <v>70000</v>
      </c>
    </row>
    <row r="29" spans="1:11" s="1" customFormat="1" ht="13.5" customHeight="1">
      <c r="A29" s="151" t="s">
        <v>1</v>
      </c>
      <c r="B29" s="157">
        <f>'マトリックス収支予算(配賦前）'!G49</f>
        <v>50000</v>
      </c>
      <c r="C29" s="108" t="s">
        <v>114</v>
      </c>
      <c r="D29" s="150">
        <v>0</v>
      </c>
      <c r="E29" s="150">
        <v>0</v>
      </c>
      <c r="F29" s="150">
        <v>0</v>
      </c>
      <c r="G29" s="167">
        <f t="shared" si="0"/>
        <v>0</v>
      </c>
      <c r="H29" s="172">
        <v>0</v>
      </c>
      <c r="I29" s="176">
        <f>B29</f>
        <v>50000</v>
      </c>
      <c r="J29" s="134"/>
      <c r="K29" s="158">
        <f>G29+H29+I29+J29</f>
        <v>50000</v>
      </c>
    </row>
    <row r="30" spans="1:11" s="1" customFormat="1" ht="13.5" customHeight="1">
      <c r="A30" s="151" t="s">
        <v>76</v>
      </c>
      <c r="B30" s="157">
        <f>'マトリックス収支予算(配賦前）'!G50</f>
        <v>150000</v>
      </c>
      <c r="C30" s="108" t="s">
        <v>114</v>
      </c>
      <c r="D30" s="150">
        <v>0</v>
      </c>
      <c r="E30" s="150">
        <v>0</v>
      </c>
      <c r="F30" s="150">
        <v>0</v>
      </c>
      <c r="G30" s="167">
        <f t="shared" si="0"/>
        <v>0</v>
      </c>
      <c r="H30" s="172">
        <v>0</v>
      </c>
      <c r="I30" s="176">
        <f>B30</f>
        <v>150000</v>
      </c>
      <c r="J30" s="134"/>
      <c r="K30" s="158">
        <f>G30+H30+I30+J30</f>
        <v>150000</v>
      </c>
    </row>
    <row r="31" spans="1:11" s="1" customFormat="1" ht="13.5" customHeight="1">
      <c r="A31" s="151" t="s">
        <v>95</v>
      </c>
      <c r="B31" s="157">
        <f>'マトリックス収支予算(配賦前）'!G51</f>
        <v>70000</v>
      </c>
      <c r="C31" s="108" t="s">
        <v>3</v>
      </c>
      <c r="D31" s="192">
        <f>ROUND($B$31*D15,-2)</f>
        <v>8200</v>
      </c>
      <c r="E31" s="192">
        <f>ROUND($B$31*E15,-2)</f>
        <v>10300</v>
      </c>
      <c r="F31" s="192">
        <f>ROUND($B$31*F15,-2)</f>
        <v>0</v>
      </c>
      <c r="G31" s="167">
        <f t="shared" si="0"/>
        <v>18500</v>
      </c>
      <c r="H31" s="172">
        <f>ROUND($B$31*H15,-2)</f>
        <v>47400</v>
      </c>
      <c r="I31" s="159">
        <f>ROUND($B$31*I15,-2)</f>
        <v>4100</v>
      </c>
      <c r="J31" s="134"/>
      <c r="K31" s="158">
        <f t="shared" si="1"/>
        <v>70000</v>
      </c>
    </row>
    <row r="32" spans="1:11" s="1" customFormat="1" ht="13.5" customHeight="1">
      <c r="A32" s="151" t="s">
        <v>77</v>
      </c>
      <c r="B32" s="157">
        <f>'マトリックス収支予算(配賦前）'!G52</f>
        <v>927980</v>
      </c>
      <c r="C32" s="108" t="s">
        <v>114</v>
      </c>
      <c r="D32" s="150">
        <v>0</v>
      </c>
      <c r="E32" s="150">
        <v>0</v>
      </c>
      <c r="F32" s="150">
        <v>0</v>
      </c>
      <c r="G32" s="167">
        <f t="shared" si="0"/>
        <v>0</v>
      </c>
      <c r="H32" s="172">
        <v>0</v>
      </c>
      <c r="I32" s="176">
        <f t="shared" ref="I32:I37" si="3">B32</f>
        <v>927980</v>
      </c>
      <c r="J32" s="134"/>
      <c r="K32" s="158">
        <f t="shared" si="1"/>
        <v>927980</v>
      </c>
    </row>
    <row r="33" spans="1:11" s="1" customFormat="1" ht="13.5" customHeight="1">
      <c r="A33" s="151" t="s">
        <v>253</v>
      </c>
      <c r="B33" s="157">
        <f>'マトリックス収支予算(配賦前）'!G53</f>
        <v>0</v>
      </c>
      <c r="C33" s="108" t="s">
        <v>114</v>
      </c>
      <c r="D33" s="150">
        <v>0</v>
      </c>
      <c r="E33" s="150">
        <v>0</v>
      </c>
      <c r="F33" s="150">
        <v>0</v>
      </c>
      <c r="G33" s="167">
        <f t="shared" si="0"/>
        <v>0</v>
      </c>
      <c r="H33" s="172">
        <v>0</v>
      </c>
      <c r="I33" s="176">
        <f t="shared" si="3"/>
        <v>0</v>
      </c>
      <c r="J33" s="134"/>
      <c r="K33" s="158">
        <f t="shared" si="1"/>
        <v>0</v>
      </c>
    </row>
    <row r="34" spans="1:11" s="1" customFormat="1" ht="13.5" customHeight="1">
      <c r="A34" s="151" t="s">
        <v>2</v>
      </c>
      <c r="B34" s="157">
        <f>'マトリックス収支予算(配賦前）'!G54</f>
        <v>85900</v>
      </c>
      <c r="C34" s="108" t="s">
        <v>114</v>
      </c>
      <c r="D34" s="150">
        <v>0</v>
      </c>
      <c r="E34" s="150">
        <v>0</v>
      </c>
      <c r="F34" s="150">
        <v>0</v>
      </c>
      <c r="G34" s="167">
        <f>SUM(D34:F34)</f>
        <v>0</v>
      </c>
      <c r="H34" s="172">
        <v>0</v>
      </c>
      <c r="I34" s="159">
        <f t="shared" si="3"/>
        <v>85900</v>
      </c>
      <c r="J34" s="134"/>
      <c r="K34" s="158">
        <f t="shared" si="1"/>
        <v>85900</v>
      </c>
    </row>
    <row r="35" spans="1:11" s="1" customFormat="1" ht="13.5" hidden="1" customHeight="1">
      <c r="A35" s="151"/>
      <c r="B35" s="157"/>
      <c r="C35" s="108"/>
      <c r="D35" s="150"/>
      <c r="E35" s="150"/>
      <c r="F35" s="150"/>
      <c r="G35" s="167"/>
      <c r="H35" s="172"/>
      <c r="I35" s="176"/>
      <c r="J35" s="134"/>
      <c r="K35" s="158"/>
    </row>
    <row r="36" spans="1:11" s="1" customFormat="1" ht="13.5" customHeight="1">
      <c r="A36" s="151" t="s">
        <v>78</v>
      </c>
      <c r="B36" s="157">
        <f>'マトリックス収支予算(配賦前）'!G56</f>
        <v>90000</v>
      </c>
      <c r="C36" s="108" t="s">
        <v>114</v>
      </c>
      <c r="D36" s="150">
        <v>0</v>
      </c>
      <c r="E36" s="150">
        <v>0</v>
      </c>
      <c r="F36" s="150">
        <v>0</v>
      </c>
      <c r="G36" s="167">
        <f t="shared" si="0"/>
        <v>0</v>
      </c>
      <c r="H36" s="172">
        <v>0</v>
      </c>
      <c r="I36" s="176">
        <f t="shared" si="3"/>
        <v>90000</v>
      </c>
      <c r="J36" s="134"/>
      <c r="K36" s="158">
        <f t="shared" si="1"/>
        <v>90000</v>
      </c>
    </row>
    <row r="37" spans="1:11" s="1" customFormat="1" ht="13.5" customHeight="1" thickBot="1">
      <c r="A37" s="151" t="s">
        <v>79</v>
      </c>
      <c r="B37" s="186">
        <f>'マトリックス収支予算(配賦前）'!G57</f>
        <v>525830</v>
      </c>
      <c r="C37" s="108" t="s">
        <v>114</v>
      </c>
      <c r="D37" s="150">
        <v>0</v>
      </c>
      <c r="E37" s="150">
        <v>0</v>
      </c>
      <c r="F37" s="150">
        <v>0</v>
      </c>
      <c r="G37" s="177">
        <f t="shared" si="0"/>
        <v>0</v>
      </c>
      <c r="H37" s="172">
        <v>0</v>
      </c>
      <c r="I37" s="176">
        <f t="shared" si="3"/>
        <v>525830</v>
      </c>
      <c r="J37" s="134"/>
      <c r="K37" s="158">
        <f t="shared" si="1"/>
        <v>525830</v>
      </c>
    </row>
    <row r="38" spans="1:11" s="1" customFormat="1" ht="13.5" customHeight="1" thickBot="1">
      <c r="A38" s="109" t="s">
        <v>176</v>
      </c>
      <c r="B38" s="157">
        <f>SUM(B16:B37)</f>
        <v>5880690</v>
      </c>
      <c r="C38" s="110"/>
      <c r="D38" s="110">
        <f>SUM(D16:D37)</f>
        <v>354000</v>
      </c>
      <c r="E38" s="110">
        <f>SUM(E16:E37)</f>
        <v>442800</v>
      </c>
      <c r="F38" s="110">
        <f>SUM(F16:F37)</f>
        <v>0</v>
      </c>
      <c r="G38" s="167">
        <f>SUM(D38:F38)</f>
        <v>796800</v>
      </c>
      <c r="H38" s="193">
        <f>SUM(H16:H37)</f>
        <v>2036600</v>
      </c>
      <c r="I38" s="194">
        <f>SUM(I16:I37)</f>
        <v>3047410</v>
      </c>
      <c r="J38" s="195">
        <f>SUM(J16:J37)</f>
        <v>0</v>
      </c>
      <c r="K38" s="123">
        <f>G38+H38+I38+J38</f>
        <v>5880810</v>
      </c>
    </row>
    <row r="39" spans="1:11" s="1" customFormat="1" ht="11.25" customHeight="1">
      <c r="A39" s="161"/>
      <c r="B39" s="162"/>
      <c r="C39" s="162"/>
      <c r="D39" s="162"/>
      <c r="E39" s="162"/>
      <c r="F39" s="162"/>
      <c r="G39" s="162"/>
      <c r="H39" s="162"/>
      <c r="I39" s="162"/>
      <c r="J39" s="162"/>
      <c r="K39" s="163"/>
    </row>
    <row r="40" spans="1:11" s="1" customFormat="1" ht="11.25" customHeight="1">
      <c r="A40" s="769" t="s">
        <v>246</v>
      </c>
      <c r="B40" s="769"/>
      <c r="C40" s="769"/>
      <c r="D40" s="769"/>
      <c r="E40" s="769"/>
      <c r="F40" s="769"/>
      <c r="G40" s="769"/>
      <c r="H40" s="769"/>
      <c r="I40" s="769"/>
      <c r="J40" s="769"/>
      <c r="K40" s="769"/>
    </row>
    <row r="41" spans="1:11" ht="11.25" customHeight="1">
      <c r="A41" s="769"/>
      <c r="B41" s="769"/>
      <c r="C41" s="769"/>
      <c r="D41" s="769"/>
      <c r="E41" s="769"/>
      <c r="F41" s="769"/>
      <c r="G41" s="769"/>
      <c r="H41" s="769"/>
      <c r="I41" s="769"/>
      <c r="J41" s="769"/>
      <c r="K41" s="769"/>
    </row>
    <row r="42" spans="1:11" s="1" customFormat="1" ht="12" customHeight="1">
      <c r="A42" s="65"/>
      <c r="B42" s="65"/>
      <c r="C42" s="65"/>
      <c r="D42" s="65"/>
      <c r="E42" s="65"/>
      <c r="F42" s="65"/>
      <c r="G42" s="65"/>
      <c r="H42" s="65"/>
      <c r="K42" s="64"/>
    </row>
    <row r="43" spans="1:11" ht="12" customHeight="1">
      <c r="A43" s="770" t="s">
        <v>243</v>
      </c>
      <c r="B43" s="770"/>
      <c r="C43" s="770"/>
      <c r="D43" s="770"/>
      <c r="E43" s="770"/>
      <c r="F43" s="770"/>
      <c r="G43" s="770"/>
      <c r="H43" s="770"/>
      <c r="I43" s="770"/>
      <c r="J43" s="770"/>
      <c r="K43" s="770"/>
    </row>
    <row r="44" spans="1:11" ht="12" customHeight="1">
      <c r="A44" s="770"/>
      <c r="B44" s="770"/>
      <c r="C44" s="770"/>
      <c r="D44" s="770"/>
      <c r="E44" s="770"/>
      <c r="F44" s="770"/>
      <c r="G44" s="770"/>
      <c r="H44" s="770"/>
      <c r="I44" s="770"/>
      <c r="J44" s="770"/>
      <c r="K44" s="770"/>
    </row>
    <row r="45" spans="1:11" ht="14.1" customHeight="1">
      <c r="A45" s="1"/>
      <c r="B45" s="1"/>
    </row>
    <row r="46" spans="1:11" ht="14.1" customHeight="1">
      <c r="B46" s="31"/>
      <c r="D46" s="31"/>
      <c r="E46" s="31"/>
      <c r="F46" s="31"/>
      <c r="G46" s="31"/>
      <c r="H46" s="31"/>
      <c r="I46" s="31"/>
      <c r="J46" s="31"/>
      <c r="K46" s="31"/>
    </row>
    <row r="47" spans="1:11" ht="14.1" customHeight="1">
      <c r="B47" s="31"/>
      <c r="D47" s="160"/>
      <c r="E47" s="160"/>
      <c r="F47" s="160"/>
      <c r="G47" s="160"/>
      <c r="H47" s="160"/>
      <c r="I47" s="160"/>
      <c r="J47" s="160"/>
      <c r="K47" s="160"/>
    </row>
    <row r="48" spans="1:11" ht="14.1" customHeight="1">
      <c r="B48" s="31"/>
      <c r="D48" s="31"/>
      <c r="E48" s="31"/>
      <c r="F48" s="31"/>
      <c r="G48" s="31"/>
      <c r="H48" s="31"/>
      <c r="I48" s="31"/>
    </row>
    <row r="49" spans="2:9" ht="14.1" customHeight="1">
      <c r="B49" s="31"/>
      <c r="D49" s="31"/>
      <c r="E49" s="31"/>
      <c r="F49" s="31"/>
      <c r="G49" s="31"/>
      <c r="H49" s="31"/>
      <c r="I49" s="31"/>
    </row>
    <row r="50" spans="2:9" ht="14.1" customHeight="1">
      <c r="B50" s="31"/>
      <c r="D50" s="31"/>
      <c r="E50" s="31"/>
      <c r="F50" s="31"/>
      <c r="G50" s="31"/>
      <c r="H50" s="31"/>
      <c r="I50" s="31"/>
    </row>
    <row r="51" spans="2:9" ht="14.1" customHeight="1">
      <c r="B51" s="31"/>
      <c r="D51" s="31"/>
      <c r="E51" s="31"/>
      <c r="F51" s="31"/>
      <c r="G51" s="31"/>
      <c r="H51" s="31"/>
      <c r="I51" s="31"/>
    </row>
    <row r="52" spans="2:9" ht="14.1" customHeight="1">
      <c r="B52" s="31"/>
      <c r="D52" s="31"/>
      <c r="E52" s="31"/>
      <c r="F52" s="31"/>
      <c r="G52" s="31"/>
      <c r="H52" s="31"/>
      <c r="I52" s="31"/>
    </row>
    <row r="53" spans="2:9" ht="14.1" customHeight="1">
      <c r="B53" s="31"/>
      <c r="D53" s="31"/>
      <c r="E53" s="31"/>
      <c r="F53" s="31"/>
      <c r="G53" s="31"/>
      <c r="H53" s="31"/>
      <c r="I53" s="31"/>
    </row>
    <row r="54" spans="2:9" ht="14.1" customHeight="1">
      <c r="B54" s="31"/>
      <c r="D54" s="31"/>
      <c r="E54" s="31"/>
      <c r="F54" s="31"/>
      <c r="G54" s="31"/>
      <c r="H54" s="31"/>
      <c r="I54" s="31"/>
    </row>
    <row r="55" spans="2:9" ht="14.1" customHeight="1">
      <c r="B55" s="31"/>
      <c r="D55" s="31"/>
      <c r="E55" s="31"/>
      <c r="F55" s="31"/>
      <c r="G55" s="31"/>
      <c r="H55" s="31"/>
      <c r="I55" s="31"/>
    </row>
    <row r="56" spans="2:9" ht="14.1" customHeight="1">
      <c r="B56" s="31"/>
      <c r="D56" s="31"/>
      <c r="E56" s="31"/>
      <c r="F56" s="31"/>
      <c r="G56" s="31"/>
      <c r="H56" s="31"/>
      <c r="I56" s="31"/>
    </row>
    <row r="57" spans="2:9" ht="14.1" customHeight="1">
      <c r="B57" s="31"/>
      <c r="D57" s="31"/>
      <c r="E57" s="31"/>
      <c r="F57" s="31"/>
      <c r="G57" s="31"/>
      <c r="H57" s="31"/>
      <c r="I57" s="31"/>
    </row>
    <row r="58" spans="2:9" ht="14.1" customHeight="1">
      <c r="B58" s="31"/>
      <c r="D58" s="31"/>
      <c r="E58" s="31"/>
      <c r="F58" s="31"/>
      <c r="G58" s="31"/>
      <c r="H58" s="31"/>
      <c r="I58" s="31"/>
    </row>
    <row r="59" spans="2:9" ht="14.1" customHeight="1">
      <c r="B59" s="31"/>
      <c r="D59" s="31"/>
      <c r="E59" s="31"/>
      <c r="F59" s="31"/>
      <c r="G59" s="31"/>
      <c r="H59" s="31"/>
      <c r="I59" s="31"/>
    </row>
    <row r="60" spans="2:9" ht="14.1" customHeight="1">
      <c r="B60" s="31"/>
      <c r="D60" s="31"/>
      <c r="E60" s="31"/>
      <c r="F60" s="31"/>
      <c r="G60" s="31"/>
      <c r="H60" s="31"/>
      <c r="I60" s="31"/>
    </row>
    <row r="61" spans="2:9" ht="14.1" customHeight="1">
      <c r="B61" s="31"/>
      <c r="D61" s="31"/>
      <c r="E61" s="31"/>
      <c r="F61" s="31"/>
      <c r="G61" s="31"/>
      <c r="H61" s="31"/>
      <c r="I61" s="31"/>
    </row>
    <row r="62" spans="2:9" ht="14.1" customHeight="1">
      <c r="B62" s="31"/>
      <c r="D62" s="31"/>
      <c r="E62" s="31"/>
      <c r="F62" s="31"/>
      <c r="G62" s="31"/>
      <c r="H62" s="31"/>
      <c r="I62" s="31"/>
    </row>
    <row r="63" spans="2:9" ht="14.1" customHeight="1">
      <c r="B63" s="31"/>
      <c r="D63" s="31"/>
      <c r="E63" s="31"/>
      <c r="F63" s="31"/>
      <c r="G63" s="31"/>
      <c r="H63" s="31"/>
      <c r="I63" s="31"/>
    </row>
    <row r="64" spans="2:9" ht="14.1" customHeight="1">
      <c r="B64" s="31"/>
      <c r="D64" s="31"/>
      <c r="E64" s="31"/>
      <c r="F64" s="31"/>
      <c r="G64" s="31"/>
      <c r="H64" s="31"/>
      <c r="I64" s="31"/>
    </row>
    <row r="65" spans="2:9" ht="14.1" customHeight="1">
      <c r="B65" s="31"/>
      <c r="D65" s="31"/>
      <c r="E65" s="31"/>
      <c r="F65" s="31"/>
      <c r="G65" s="31"/>
      <c r="H65" s="31"/>
      <c r="I65" s="31"/>
    </row>
    <row r="66" spans="2:9" ht="14.1" customHeight="1">
      <c r="B66" s="31"/>
      <c r="D66" s="31"/>
      <c r="E66" s="31"/>
      <c r="F66" s="31"/>
      <c r="G66" s="31"/>
      <c r="H66" s="31"/>
      <c r="I66" s="31"/>
    </row>
    <row r="67" spans="2:9" ht="14.1" customHeight="1">
      <c r="B67" s="31"/>
      <c r="D67" s="31"/>
      <c r="E67" s="31"/>
      <c r="F67" s="31"/>
      <c r="G67" s="31"/>
      <c r="H67" s="31"/>
      <c r="I67" s="31"/>
    </row>
    <row r="68" spans="2:9" ht="14.1" customHeight="1">
      <c r="B68" s="31"/>
      <c r="D68" s="31"/>
      <c r="E68" s="31"/>
      <c r="F68" s="31"/>
      <c r="G68" s="31"/>
      <c r="H68" s="31"/>
      <c r="I68" s="31"/>
    </row>
    <row r="69" spans="2:9" ht="14.1" customHeight="1">
      <c r="B69" s="31"/>
      <c r="D69" s="31"/>
      <c r="E69" s="31"/>
      <c r="F69" s="31"/>
      <c r="G69" s="31"/>
      <c r="H69" s="31"/>
      <c r="I69" s="31"/>
    </row>
    <row r="70" spans="2:9" ht="14.1" customHeight="1">
      <c r="B70" s="31"/>
      <c r="D70" s="31"/>
      <c r="E70" s="31"/>
      <c r="F70" s="31"/>
      <c r="G70" s="31"/>
      <c r="H70" s="31"/>
      <c r="I70" s="31"/>
    </row>
    <row r="71" spans="2:9" ht="14.1" customHeight="1">
      <c r="B71" s="31"/>
      <c r="D71" s="31"/>
      <c r="E71" s="31"/>
      <c r="F71" s="31"/>
      <c r="G71" s="31"/>
      <c r="H71" s="31"/>
      <c r="I71" s="31"/>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17"/>
  <sheetViews>
    <sheetView workbookViewId="0">
      <selection activeCell="AL5" sqref="AL5:AT5"/>
    </sheetView>
  </sheetViews>
  <sheetFormatPr defaultColWidth="2.5" defaultRowHeight="16.5" customHeight="1"/>
  <cols>
    <col min="1" max="4" width="2.5" style="67" customWidth="1"/>
    <col min="5" max="9" width="1.5" style="66" customWidth="1"/>
    <col min="10" max="48" width="2.5" style="66" customWidth="1"/>
    <col min="49" max="49" width="8.125" style="66" customWidth="1"/>
    <col min="50" max="16384" width="2.5" style="66"/>
  </cols>
  <sheetData>
    <row r="1" spans="1:46" s="21" customFormat="1" ht="12.75" customHeight="1">
      <c r="A1" s="22" t="s">
        <v>138</v>
      </c>
      <c r="B1" s="23"/>
      <c r="C1" s="23"/>
      <c r="D1" s="23"/>
      <c r="E1" s="23"/>
      <c r="F1" s="23"/>
      <c r="G1" s="23"/>
      <c r="H1" s="23"/>
      <c r="I1" s="23"/>
      <c r="J1" s="23"/>
      <c r="K1" s="23"/>
      <c r="L1" s="23"/>
      <c r="AT1" s="32" t="s">
        <v>248</v>
      </c>
    </row>
    <row r="2" spans="1:46" s="21" customFormat="1" ht="12.75" customHeight="1">
      <c r="A2" s="78" t="s">
        <v>137</v>
      </c>
      <c r="B2" s="80"/>
      <c r="C2" s="80"/>
      <c r="D2" s="80"/>
      <c r="E2" s="80"/>
      <c r="F2" s="80"/>
      <c r="G2" s="80"/>
      <c r="H2" s="80"/>
      <c r="I2" s="80"/>
      <c r="J2" s="80"/>
      <c r="K2" s="80"/>
      <c r="L2" s="80"/>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2"/>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74"/>
      <c r="AF3" s="73"/>
      <c r="AG3" s="73"/>
      <c r="AH3" s="73"/>
      <c r="AI3" s="73"/>
      <c r="AJ3" s="73"/>
      <c r="AK3" s="73"/>
      <c r="AL3" s="3"/>
      <c r="AM3" s="3"/>
      <c r="AN3" s="3"/>
      <c r="AO3" s="3"/>
      <c r="AP3" s="3"/>
      <c r="AQ3" s="3"/>
      <c r="AR3" s="3"/>
      <c r="AS3" s="12"/>
      <c r="AT3" s="74" t="s">
        <v>99</v>
      </c>
    </row>
    <row r="4" spans="1:46" s="2" customFormat="1" ht="12" customHeight="1">
      <c r="A4" s="2" t="s">
        <v>97</v>
      </c>
      <c r="X4" s="5"/>
      <c r="Y4" s="1"/>
      <c r="Z4" s="1"/>
      <c r="AC4" s="1"/>
      <c r="AI4" s="844" t="s">
        <v>163</v>
      </c>
      <c r="AJ4" s="844"/>
      <c r="AK4" s="844"/>
      <c r="AL4" s="843"/>
      <c r="AM4" s="843"/>
      <c r="AN4" s="843"/>
      <c r="AO4" s="843"/>
      <c r="AP4" s="843"/>
      <c r="AQ4" s="843"/>
      <c r="AR4" s="843"/>
      <c r="AS4" s="843"/>
      <c r="AT4" s="843"/>
    </row>
    <row r="5" spans="1:46" s="3" customFormat="1" ht="12" customHeight="1">
      <c r="A5" s="3" t="s">
        <v>96</v>
      </c>
      <c r="X5" s="72"/>
      <c r="Y5" s="72"/>
      <c r="Z5" s="72"/>
      <c r="AC5" s="72"/>
      <c r="AE5" s="2"/>
      <c r="AF5" s="2"/>
      <c r="AG5" s="2"/>
      <c r="AH5" s="2"/>
      <c r="AI5" s="844" t="s">
        <v>164</v>
      </c>
      <c r="AJ5" s="844"/>
      <c r="AK5" s="844"/>
      <c r="AL5" s="846" t="s">
        <v>289</v>
      </c>
      <c r="AM5" s="846"/>
      <c r="AN5" s="846"/>
      <c r="AO5" s="846"/>
      <c r="AP5" s="846"/>
      <c r="AQ5" s="846"/>
      <c r="AR5" s="846"/>
      <c r="AS5" s="846"/>
      <c r="AT5" s="846"/>
    </row>
    <row r="6" spans="1:46" s="3" customFormat="1" ht="12" customHeight="1">
      <c r="A6" s="8" t="s">
        <v>134</v>
      </c>
      <c r="B6" s="9"/>
      <c r="C6" s="9"/>
      <c r="D6" s="9"/>
      <c r="E6" s="9"/>
      <c r="F6" s="9"/>
      <c r="G6" s="9"/>
      <c r="H6" s="9"/>
      <c r="I6" s="9"/>
      <c r="J6" s="9"/>
      <c r="K6" s="9"/>
      <c r="L6" s="9"/>
      <c r="M6" s="7"/>
      <c r="O6" s="9"/>
      <c r="P6" s="9"/>
      <c r="Q6" s="9"/>
      <c r="R6" s="9"/>
      <c r="S6" s="10"/>
      <c r="AE6" s="12"/>
      <c r="AF6" s="9"/>
      <c r="AG6" s="9"/>
      <c r="AH6" s="10"/>
      <c r="AI6" s="10"/>
      <c r="AJ6" s="11"/>
      <c r="AK6" s="10"/>
      <c r="AT6" s="12" t="s">
        <v>177</v>
      </c>
    </row>
    <row r="7" spans="1:46" s="3" customFormat="1" ht="12" customHeight="1">
      <c r="A7" s="789" t="s">
        <v>171</v>
      </c>
      <c r="B7" s="802" t="s">
        <v>172</v>
      </c>
      <c r="C7" s="803"/>
      <c r="D7" s="804"/>
      <c r="E7" s="802" t="s">
        <v>34</v>
      </c>
      <c r="F7" s="835"/>
      <c r="G7" s="835"/>
      <c r="H7" s="835"/>
      <c r="I7" s="836"/>
      <c r="J7" s="811" t="s">
        <v>173</v>
      </c>
      <c r="K7" s="812"/>
      <c r="L7" s="812"/>
      <c r="M7" s="813"/>
      <c r="N7" s="802" t="s">
        <v>174</v>
      </c>
      <c r="O7" s="803"/>
      <c r="P7" s="804"/>
      <c r="Q7" s="853" t="s">
        <v>184</v>
      </c>
      <c r="R7" s="853"/>
      <c r="S7" s="853"/>
      <c r="T7" s="853"/>
      <c r="U7" s="853"/>
      <c r="V7" s="853"/>
      <c r="W7" s="853"/>
      <c r="X7" s="853"/>
      <c r="Y7" s="853"/>
      <c r="Z7" s="853"/>
      <c r="AA7" s="853"/>
      <c r="AB7" s="853"/>
      <c r="AC7" s="853"/>
      <c r="AD7" s="853"/>
      <c r="AE7" s="853"/>
      <c r="AF7" s="850" t="s">
        <v>185</v>
      </c>
      <c r="AG7" s="851"/>
      <c r="AH7" s="851"/>
      <c r="AI7" s="851"/>
      <c r="AJ7" s="851"/>
      <c r="AK7" s="851"/>
      <c r="AL7" s="851"/>
      <c r="AM7" s="851"/>
      <c r="AN7" s="851"/>
      <c r="AO7" s="851"/>
      <c r="AP7" s="851"/>
      <c r="AQ7" s="852"/>
      <c r="AR7" s="845" t="s">
        <v>165</v>
      </c>
      <c r="AS7" s="845"/>
      <c r="AT7" s="845"/>
    </row>
    <row r="8" spans="1:46" s="3" customFormat="1" ht="12" customHeight="1">
      <c r="A8" s="789"/>
      <c r="B8" s="805"/>
      <c r="C8" s="806"/>
      <c r="D8" s="807"/>
      <c r="E8" s="837"/>
      <c r="F8" s="838"/>
      <c r="G8" s="838"/>
      <c r="H8" s="838"/>
      <c r="I8" s="839"/>
      <c r="J8" s="814"/>
      <c r="K8" s="815"/>
      <c r="L8" s="815"/>
      <c r="M8" s="816"/>
      <c r="N8" s="805"/>
      <c r="O8" s="806"/>
      <c r="P8" s="807"/>
      <c r="Q8" s="799" t="s">
        <v>130</v>
      </c>
      <c r="R8" s="800"/>
      <c r="S8" s="801"/>
      <c r="T8" s="799" t="s">
        <v>132</v>
      </c>
      <c r="U8" s="800"/>
      <c r="V8" s="801"/>
      <c r="W8" s="799" t="s">
        <v>133</v>
      </c>
      <c r="X8" s="800"/>
      <c r="Y8" s="801"/>
      <c r="Z8" s="820" t="s">
        <v>166</v>
      </c>
      <c r="AA8" s="821"/>
      <c r="AB8" s="822"/>
      <c r="AC8" s="820" t="s">
        <v>167</v>
      </c>
      <c r="AD8" s="821"/>
      <c r="AE8" s="822"/>
      <c r="AF8" s="799" t="s">
        <v>175</v>
      </c>
      <c r="AG8" s="800"/>
      <c r="AH8" s="801"/>
      <c r="AI8" s="799" t="s">
        <v>182</v>
      </c>
      <c r="AJ8" s="800"/>
      <c r="AK8" s="801"/>
      <c r="AL8" s="820" t="s">
        <v>166</v>
      </c>
      <c r="AM8" s="821"/>
      <c r="AN8" s="822"/>
      <c r="AO8" s="820" t="s">
        <v>167</v>
      </c>
      <c r="AP8" s="821"/>
      <c r="AQ8" s="822"/>
      <c r="AR8" s="845"/>
      <c r="AS8" s="845"/>
      <c r="AT8" s="845"/>
    </row>
    <row r="9" spans="1:46" s="3" customFormat="1" ht="12" customHeight="1">
      <c r="A9" s="789"/>
      <c r="B9" s="805"/>
      <c r="C9" s="806"/>
      <c r="D9" s="807"/>
      <c r="E9" s="837"/>
      <c r="F9" s="838"/>
      <c r="G9" s="838"/>
      <c r="H9" s="838"/>
      <c r="I9" s="839"/>
      <c r="J9" s="814"/>
      <c r="K9" s="815"/>
      <c r="L9" s="815"/>
      <c r="M9" s="816"/>
      <c r="N9" s="805"/>
      <c r="O9" s="806"/>
      <c r="P9" s="807"/>
      <c r="Q9" s="790" t="s">
        <v>101</v>
      </c>
      <c r="R9" s="791"/>
      <c r="S9" s="792"/>
      <c r="T9" s="790" t="s">
        <v>36</v>
      </c>
      <c r="U9" s="791"/>
      <c r="V9" s="792"/>
      <c r="W9" s="790" t="s">
        <v>103</v>
      </c>
      <c r="X9" s="791"/>
      <c r="Y9" s="792"/>
      <c r="Z9" s="793"/>
      <c r="AA9" s="794"/>
      <c r="AB9" s="795"/>
      <c r="AC9" s="793"/>
      <c r="AD9" s="794"/>
      <c r="AE9" s="795"/>
      <c r="AF9" s="790" t="s">
        <v>84</v>
      </c>
      <c r="AG9" s="791"/>
      <c r="AH9" s="792"/>
      <c r="AI9" s="847"/>
      <c r="AJ9" s="847"/>
      <c r="AK9" s="847"/>
      <c r="AL9" s="793"/>
      <c r="AM9" s="794"/>
      <c r="AN9" s="795"/>
      <c r="AO9" s="793"/>
      <c r="AP9" s="794"/>
      <c r="AQ9" s="795"/>
      <c r="AR9" s="845"/>
      <c r="AS9" s="845"/>
      <c r="AT9" s="845"/>
    </row>
    <row r="10" spans="1:46" s="3" customFormat="1" ht="12" customHeight="1">
      <c r="A10" s="789"/>
      <c r="B10" s="805"/>
      <c r="C10" s="806"/>
      <c r="D10" s="807"/>
      <c r="E10" s="837"/>
      <c r="F10" s="838"/>
      <c r="G10" s="838"/>
      <c r="H10" s="838"/>
      <c r="I10" s="839"/>
      <c r="J10" s="814"/>
      <c r="K10" s="815"/>
      <c r="L10" s="815"/>
      <c r="M10" s="816"/>
      <c r="N10" s="805"/>
      <c r="O10" s="806"/>
      <c r="P10" s="807"/>
      <c r="Q10" s="793"/>
      <c r="R10" s="794"/>
      <c r="S10" s="795"/>
      <c r="T10" s="793"/>
      <c r="U10" s="794"/>
      <c r="V10" s="795"/>
      <c r="W10" s="793"/>
      <c r="X10" s="794"/>
      <c r="Y10" s="795"/>
      <c r="Z10" s="793"/>
      <c r="AA10" s="794"/>
      <c r="AB10" s="795"/>
      <c r="AC10" s="793"/>
      <c r="AD10" s="794"/>
      <c r="AE10" s="795"/>
      <c r="AF10" s="793"/>
      <c r="AG10" s="794"/>
      <c r="AH10" s="795"/>
      <c r="AI10" s="848"/>
      <c r="AJ10" s="848"/>
      <c r="AK10" s="848"/>
      <c r="AL10" s="793"/>
      <c r="AM10" s="794"/>
      <c r="AN10" s="795"/>
      <c r="AO10" s="793"/>
      <c r="AP10" s="794"/>
      <c r="AQ10" s="795"/>
      <c r="AR10" s="845"/>
      <c r="AS10" s="845"/>
      <c r="AT10" s="845"/>
    </row>
    <row r="11" spans="1:46" s="3" customFormat="1" ht="12" customHeight="1">
      <c r="A11" s="789"/>
      <c r="B11" s="805"/>
      <c r="C11" s="806"/>
      <c r="D11" s="807"/>
      <c r="E11" s="837"/>
      <c r="F11" s="838"/>
      <c r="G11" s="838"/>
      <c r="H11" s="838"/>
      <c r="I11" s="839"/>
      <c r="J11" s="814"/>
      <c r="K11" s="815"/>
      <c r="L11" s="815"/>
      <c r="M11" s="816"/>
      <c r="N11" s="805"/>
      <c r="O11" s="806"/>
      <c r="P11" s="807"/>
      <c r="Q11" s="793"/>
      <c r="R11" s="794"/>
      <c r="S11" s="795"/>
      <c r="T11" s="793"/>
      <c r="U11" s="794"/>
      <c r="V11" s="795"/>
      <c r="W11" s="793"/>
      <c r="X11" s="794"/>
      <c r="Y11" s="795"/>
      <c r="Z11" s="793"/>
      <c r="AA11" s="794"/>
      <c r="AB11" s="795"/>
      <c r="AC11" s="793"/>
      <c r="AD11" s="794"/>
      <c r="AE11" s="795"/>
      <c r="AF11" s="793"/>
      <c r="AG11" s="794"/>
      <c r="AH11" s="795"/>
      <c r="AI11" s="848"/>
      <c r="AJ11" s="848"/>
      <c r="AK11" s="848"/>
      <c r="AL11" s="793"/>
      <c r="AM11" s="794"/>
      <c r="AN11" s="795"/>
      <c r="AO11" s="793"/>
      <c r="AP11" s="794"/>
      <c r="AQ11" s="795"/>
      <c r="AR11" s="845"/>
      <c r="AS11" s="845"/>
      <c r="AT11" s="845"/>
    </row>
    <row r="12" spans="1:46" s="3" customFormat="1" ht="12" customHeight="1">
      <c r="A12" s="789"/>
      <c r="B12" s="805"/>
      <c r="C12" s="806"/>
      <c r="D12" s="807"/>
      <c r="E12" s="837"/>
      <c r="F12" s="838"/>
      <c r="G12" s="838"/>
      <c r="H12" s="838"/>
      <c r="I12" s="839"/>
      <c r="J12" s="814"/>
      <c r="K12" s="815"/>
      <c r="L12" s="815"/>
      <c r="M12" s="816"/>
      <c r="N12" s="805"/>
      <c r="O12" s="806"/>
      <c r="P12" s="807"/>
      <c r="Q12" s="793"/>
      <c r="R12" s="794"/>
      <c r="S12" s="795"/>
      <c r="T12" s="793"/>
      <c r="U12" s="794"/>
      <c r="V12" s="795"/>
      <c r="W12" s="793"/>
      <c r="X12" s="794"/>
      <c r="Y12" s="795"/>
      <c r="Z12" s="793"/>
      <c r="AA12" s="794"/>
      <c r="AB12" s="795"/>
      <c r="AC12" s="793"/>
      <c r="AD12" s="794"/>
      <c r="AE12" s="795"/>
      <c r="AF12" s="793"/>
      <c r="AG12" s="794"/>
      <c r="AH12" s="795"/>
      <c r="AI12" s="848"/>
      <c r="AJ12" s="848"/>
      <c r="AK12" s="848"/>
      <c r="AL12" s="793"/>
      <c r="AM12" s="794"/>
      <c r="AN12" s="795"/>
      <c r="AO12" s="793"/>
      <c r="AP12" s="794"/>
      <c r="AQ12" s="795"/>
      <c r="AR12" s="845"/>
      <c r="AS12" s="845"/>
      <c r="AT12" s="845"/>
    </row>
    <row r="13" spans="1:46" s="3" customFormat="1" ht="12" customHeight="1">
      <c r="A13" s="789"/>
      <c r="B13" s="805"/>
      <c r="C13" s="806"/>
      <c r="D13" s="807"/>
      <c r="E13" s="837"/>
      <c r="F13" s="838"/>
      <c r="G13" s="838"/>
      <c r="H13" s="838"/>
      <c r="I13" s="839"/>
      <c r="J13" s="814"/>
      <c r="K13" s="815"/>
      <c r="L13" s="815"/>
      <c r="M13" s="816"/>
      <c r="N13" s="805"/>
      <c r="O13" s="806"/>
      <c r="P13" s="807"/>
      <c r="Q13" s="793"/>
      <c r="R13" s="794"/>
      <c r="S13" s="795"/>
      <c r="T13" s="793"/>
      <c r="U13" s="794"/>
      <c r="V13" s="795"/>
      <c r="W13" s="793"/>
      <c r="X13" s="794"/>
      <c r="Y13" s="795"/>
      <c r="Z13" s="793"/>
      <c r="AA13" s="794"/>
      <c r="AB13" s="795"/>
      <c r="AC13" s="793"/>
      <c r="AD13" s="794"/>
      <c r="AE13" s="795"/>
      <c r="AF13" s="793"/>
      <c r="AG13" s="794"/>
      <c r="AH13" s="795"/>
      <c r="AI13" s="848"/>
      <c r="AJ13" s="848"/>
      <c r="AK13" s="848"/>
      <c r="AL13" s="793"/>
      <c r="AM13" s="794"/>
      <c r="AN13" s="795"/>
      <c r="AO13" s="793"/>
      <c r="AP13" s="794"/>
      <c r="AQ13" s="795"/>
      <c r="AR13" s="845"/>
      <c r="AS13" s="845"/>
      <c r="AT13" s="845"/>
    </row>
    <row r="14" spans="1:46" s="3" customFormat="1" ht="12" customHeight="1">
      <c r="A14" s="789"/>
      <c r="B14" s="808"/>
      <c r="C14" s="809"/>
      <c r="D14" s="810"/>
      <c r="E14" s="840"/>
      <c r="F14" s="841"/>
      <c r="G14" s="841"/>
      <c r="H14" s="841"/>
      <c r="I14" s="842"/>
      <c r="J14" s="817"/>
      <c r="K14" s="818"/>
      <c r="L14" s="818"/>
      <c r="M14" s="819"/>
      <c r="N14" s="808"/>
      <c r="O14" s="809"/>
      <c r="P14" s="810"/>
      <c r="Q14" s="796"/>
      <c r="R14" s="797"/>
      <c r="S14" s="798"/>
      <c r="T14" s="796"/>
      <c r="U14" s="797"/>
      <c r="V14" s="798"/>
      <c r="W14" s="796"/>
      <c r="X14" s="797"/>
      <c r="Y14" s="798"/>
      <c r="Z14" s="796"/>
      <c r="AA14" s="797"/>
      <c r="AB14" s="798"/>
      <c r="AC14" s="796"/>
      <c r="AD14" s="797"/>
      <c r="AE14" s="798"/>
      <c r="AF14" s="796"/>
      <c r="AG14" s="797"/>
      <c r="AH14" s="798"/>
      <c r="AI14" s="849"/>
      <c r="AJ14" s="849"/>
      <c r="AK14" s="849"/>
      <c r="AL14" s="796"/>
      <c r="AM14" s="797"/>
      <c r="AN14" s="798"/>
      <c r="AO14" s="796"/>
      <c r="AP14" s="797"/>
      <c r="AQ14" s="798"/>
      <c r="AR14" s="845"/>
      <c r="AS14" s="845"/>
      <c r="AT14" s="845"/>
    </row>
    <row r="15" spans="1:46" s="3" customFormat="1" ht="12" customHeight="1">
      <c r="A15" s="789">
        <v>1</v>
      </c>
      <c r="B15" s="820"/>
      <c r="C15" s="821"/>
      <c r="D15" s="822"/>
      <c r="E15" s="826" t="s">
        <v>35</v>
      </c>
      <c r="F15" s="826"/>
      <c r="G15" s="826"/>
      <c r="H15" s="826"/>
      <c r="I15" s="826"/>
      <c r="J15" s="872">
        <v>0</v>
      </c>
      <c r="K15" s="873"/>
      <c r="L15" s="873"/>
      <c r="M15" s="874"/>
      <c r="N15" s="820"/>
      <c r="O15" s="821"/>
      <c r="P15" s="822"/>
      <c r="Q15" s="857">
        <f>メンバー人員割合!C30</f>
        <v>0.22220000000000001</v>
      </c>
      <c r="R15" s="858"/>
      <c r="S15" s="859"/>
      <c r="T15" s="857">
        <f>メンバー人員割合!D30</f>
        <v>0.22220000000000001</v>
      </c>
      <c r="U15" s="858"/>
      <c r="V15" s="859"/>
      <c r="W15" s="857">
        <f>メンバー人員割合!E30</f>
        <v>0</v>
      </c>
      <c r="X15" s="858"/>
      <c r="Y15" s="859"/>
      <c r="Z15" s="854"/>
      <c r="AA15" s="855"/>
      <c r="AB15" s="856"/>
      <c r="AC15" s="860">
        <f>IF(COUNT($Q15:$AB15,$AF15:$AN15,$AR15)=0,"",SUM(Q15:AB15))</f>
        <v>0.44440000000000002</v>
      </c>
      <c r="AD15" s="861"/>
      <c r="AE15" s="862"/>
      <c r="AF15" s="857">
        <f>メンバー人員割合!F30</f>
        <v>0.33329999999999999</v>
      </c>
      <c r="AG15" s="858"/>
      <c r="AH15" s="859"/>
      <c r="AI15" s="854"/>
      <c r="AJ15" s="855"/>
      <c r="AK15" s="856"/>
      <c r="AL15" s="854"/>
      <c r="AM15" s="855"/>
      <c r="AN15" s="856"/>
      <c r="AO15" s="866">
        <f>IF(COUNT($Q15:$AB15,$AF15:$AN15,$AR15)=0,"",SUM(AF15:AN15))</f>
        <v>0.33329999999999999</v>
      </c>
      <c r="AP15" s="867"/>
      <c r="AQ15" s="868"/>
      <c r="AR15" s="857">
        <f>メンバー人員割合!G30</f>
        <v>0.22220000000000001</v>
      </c>
      <c r="AS15" s="858"/>
      <c r="AT15" s="859"/>
    </row>
    <row r="16" spans="1:46" s="3" customFormat="1" ht="12" customHeight="1">
      <c r="A16" s="789"/>
      <c r="B16" s="793"/>
      <c r="C16" s="794"/>
      <c r="D16" s="795"/>
      <c r="E16" s="826"/>
      <c r="F16" s="826"/>
      <c r="G16" s="826"/>
      <c r="H16" s="826"/>
      <c r="I16" s="826"/>
      <c r="J16" s="875"/>
      <c r="K16" s="876"/>
      <c r="L16" s="876"/>
      <c r="M16" s="877"/>
      <c r="N16" s="793"/>
      <c r="O16" s="794"/>
      <c r="P16" s="795"/>
      <c r="Q16" s="832">
        <f>IF(COUNT($Q15:$AB15,$AF15:$AN15,$AR15)=0,"",ROUND(Q15/SUM($Q15:$AB15,$AF15:$AN15,$AR15),3))</f>
        <v>0.222</v>
      </c>
      <c r="R16" s="833"/>
      <c r="S16" s="834"/>
      <c r="T16" s="832">
        <f>IF(COUNT($Q15:$AB15,$AF15:$AN15,$AR15)=0,"",ROUND(T15/SUM($Q15:$AB15,$AF15:$AN15,$AR15),3))</f>
        <v>0.222</v>
      </c>
      <c r="U16" s="833"/>
      <c r="V16" s="834"/>
      <c r="W16" s="832">
        <f>IF(COUNT($Q15:$AB15,$AF15:$AN15,$AR15)=0,"",ROUND(W15/SUM($Q15:$AB15,$AF15:$AN15,$AR15),3))</f>
        <v>0</v>
      </c>
      <c r="X16" s="833"/>
      <c r="Y16" s="834"/>
      <c r="Z16" s="832">
        <f>IF(COUNT($Q15:$AB15,$AF15:$AN15,$AR15)=0,"",ROUND(Z15/SUM($Q15:$AB15,$AF15:$AN15,$AR15),3))</f>
        <v>0</v>
      </c>
      <c r="AA16" s="833"/>
      <c r="AB16" s="834"/>
      <c r="AC16" s="832">
        <f>IF(COUNT($Q15:$AB15,$AF15:$AN15,$AR15)=0,"",ROUND(AC15/SUM($Q15:$AB15,$AF15:$AN15,$AR15),3))</f>
        <v>0.44400000000000001</v>
      </c>
      <c r="AD16" s="833"/>
      <c r="AE16" s="834"/>
      <c r="AF16" s="869">
        <f>IF(COUNT($Q15:$AB15,$AF15:$AN15,$AR15)=0,"",ROUND(AF15/SUM($Q15:$AB15,$AF15:$AN15,$AR15),3))</f>
        <v>0.33300000000000002</v>
      </c>
      <c r="AG16" s="870"/>
      <c r="AH16" s="871"/>
      <c r="AI16" s="869">
        <f>IF(COUNT($Q15:$AB15,$AF15:$AN15,$AR15)=0,"",ROUND(AI15/SUM($Q15:$AB15,$AF15:$AN15,$AR15),3))</f>
        <v>0</v>
      </c>
      <c r="AJ16" s="870"/>
      <c r="AK16" s="871"/>
      <c r="AL16" s="869">
        <f>IF(COUNT($Q15:$AB15,$AF15:$AN15,$AR15)=0,"",ROUND(AL15/SUM($Q15:$AB15,$AF15:$AN15,$AR15),3))</f>
        <v>0</v>
      </c>
      <c r="AM16" s="870"/>
      <c r="AN16" s="871"/>
      <c r="AO16" s="869">
        <f>IF(COUNT($Q15:$AB15,$AF15:$AN15,$AR15)=0,"",ROUND(AO15/SUM($Q15:$AB15,$AF15:$AN15,$AR15),3))</f>
        <v>0.33300000000000002</v>
      </c>
      <c r="AP16" s="870"/>
      <c r="AQ16" s="871"/>
      <c r="AR16" s="863">
        <f>IF(COUNT($Q15:$AB15,$AF15:$AN15,$AR15)=0,"",ROUND(AR15/SUM($Q15:$AB15,$AF15:$AN15,$AR15),3))</f>
        <v>0.222</v>
      </c>
      <c r="AS16" s="864"/>
      <c r="AT16" s="865"/>
    </row>
    <row r="17" spans="1:46" s="3" customFormat="1" ht="12" customHeight="1">
      <c r="A17" s="789"/>
      <c r="B17" s="796"/>
      <c r="C17" s="797"/>
      <c r="D17" s="798"/>
      <c r="E17" s="826"/>
      <c r="F17" s="826"/>
      <c r="G17" s="826"/>
      <c r="H17" s="826"/>
      <c r="I17" s="826"/>
      <c r="J17" s="878"/>
      <c r="K17" s="879"/>
      <c r="L17" s="879"/>
      <c r="M17" s="880"/>
      <c r="N17" s="796"/>
      <c r="O17" s="797"/>
      <c r="P17" s="798"/>
      <c r="Q17" s="823">
        <f>IF(COUNT($Q15:$AB15,$AF15:$AN15,$AR15)=0,"",$J15*(Q15/($AC15+$AO15+$AR15)))</f>
        <v>0</v>
      </c>
      <c r="R17" s="824"/>
      <c r="S17" s="825"/>
      <c r="T17" s="823">
        <f>IF(COUNT($Q15:$AB15,$AF15:$AN15,$AR15)=0,"",$J15*(T15/($AC15+$AO15+$AR15)))</f>
        <v>0</v>
      </c>
      <c r="U17" s="824"/>
      <c r="V17" s="825"/>
      <c r="W17" s="823">
        <f>IF(COUNT($Q15:$AB15,$AF15:$AN15,$AR15)=0,"",$J15*(W15/($AC15+$AO15+$AR15)))</f>
        <v>0</v>
      </c>
      <c r="X17" s="824"/>
      <c r="Y17" s="825"/>
      <c r="Z17" s="823">
        <f>IF(COUNT($Q15:$AB15,$AF15:$AN15,$AR15)=0,"",$J15*(Z15/($AC15+$AO15+$AR15)))</f>
        <v>0</v>
      </c>
      <c r="AA17" s="824"/>
      <c r="AB17" s="825"/>
      <c r="AC17" s="823">
        <f>IF(COUNT($Q15:$AB15,$AF15:$AN15,$AR15)=0,"",$J15*(AC15/($AC15+$AO15+$AR15)))</f>
        <v>0</v>
      </c>
      <c r="AD17" s="824"/>
      <c r="AE17" s="825"/>
      <c r="AF17" s="881">
        <f>IF(COUNT($Q15:$AB15,$AF15:$AN15,$AR15)=0,"",$J15*(AF15/($AC15+$AO15+$AR15)))</f>
        <v>0</v>
      </c>
      <c r="AG17" s="882"/>
      <c r="AH17" s="883"/>
      <c r="AI17" s="881">
        <f>IF(COUNT($Q15:$AB15,$AF15:$AN15,$AR15)=0,"",$J15*(AI15/($AC15+$AO15+$AR15)))</f>
        <v>0</v>
      </c>
      <c r="AJ17" s="882"/>
      <c r="AK17" s="883"/>
      <c r="AL17" s="881">
        <f>IF(COUNT($Q15:$AB15,$AF15:$AN15,$AR15)=0,"",$J15*(AL15/($AC15+$AO15+$AR15)))</f>
        <v>0</v>
      </c>
      <c r="AM17" s="882"/>
      <c r="AN17" s="883"/>
      <c r="AO17" s="881">
        <f>IF(COUNT($Q15:$AB15,$AF15:$AN15,$AR15)=0,"",$J15*(AO15/($AC15+$AO15+$AR15)))</f>
        <v>0</v>
      </c>
      <c r="AP17" s="882"/>
      <c r="AQ17" s="883"/>
      <c r="AR17" s="887">
        <f>IF(COUNT($Q15:$AB15,$AF15:$AN15,$AR15)=0,"",$J15*(AR15/($AC15+$AO15+$AR15)))</f>
        <v>0</v>
      </c>
      <c r="AS17" s="888"/>
      <c r="AT17" s="889"/>
    </row>
    <row r="18" spans="1:46" s="3" customFormat="1" ht="12" customHeight="1">
      <c r="A18" s="789">
        <v>2</v>
      </c>
      <c r="B18" s="820"/>
      <c r="C18" s="821"/>
      <c r="D18" s="822"/>
      <c r="E18" s="826"/>
      <c r="F18" s="826"/>
      <c r="G18" s="826"/>
      <c r="H18" s="826"/>
      <c r="I18" s="826"/>
      <c r="J18" s="827"/>
      <c r="K18" s="827"/>
      <c r="L18" s="827"/>
      <c r="M18" s="828"/>
      <c r="N18" s="820"/>
      <c r="O18" s="821"/>
      <c r="P18" s="822"/>
      <c r="Q18" s="854"/>
      <c r="R18" s="855"/>
      <c r="S18" s="856"/>
      <c r="T18" s="854"/>
      <c r="U18" s="855"/>
      <c r="V18" s="856"/>
      <c r="W18" s="854"/>
      <c r="X18" s="855"/>
      <c r="Y18" s="856"/>
      <c r="Z18" s="854"/>
      <c r="AA18" s="855"/>
      <c r="AB18" s="856"/>
      <c r="AC18" s="884" t="str">
        <f>IF(COUNT($Q18:$AB18,$AF18:$AN18,$AR18)=0,"",SUM(Q18:AB18))</f>
        <v/>
      </c>
      <c r="AD18" s="885"/>
      <c r="AE18" s="886"/>
      <c r="AF18" s="854"/>
      <c r="AG18" s="855"/>
      <c r="AH18" s="856"/>
      <c r="AI18" s="854"/>
      <c r="AJ18" s="855"/>
      <c r="AK18" s="856"/>
      <c r="AL18" s="854"/>
      <c r="AM18" s="855"/>
      <c r="AN18" s="856"/>
      <c r="AO18" s="890" t="str">
        <f>IF(COUNT($Q18:$AB18,$AF18:$AN18,$AR18)=0,"",SUM(AF18:AN18))</f>
        <v/>
      </c>
      <c r="AP18" s="891"/>
      <c r="AQ18" s="892"/>
      <c r="AR18" s="854"/>
      <c r="AS18" s="855"/>
      <c r="AT18" s="856"/>
    </row>
    <row r="19" spans="1:46" s="3" customFormat="1" ht="12" customHeight="1">
      <c r="A19" s="789"/>
      <c r="B19" s="793"/>
      <c r="C19" s="794"/>
      <c r="D19" s="795"/>
      <c r="E19" s="826"/>
      <c r="F19" s="826"/>
      <c r="G19" s="826"/>
      <c r="H19" s="826"/>
      <c r="I19" s="826"/>
      <c r="J19" s="827"/>
      <c r="K19" s="827"/>
      <c r="L19" s="827"/>
      <c r="M19" s="828"/>
      <c r="N19" s="793"/>
      <c r="O19" s="794"/>
      <c r="P19" s="795"/>
      <c r="Q19" s="832" t="str">
        <f>IF(COUNT($Q18:$AB18,$AF18:$AN18,$AR18)=0,"",ROUND(Q18/SUM($Q18:$AB18,$AF18:$AN18,$AR18),3))</f>
        <v/>
      </c>
      <c r="R19" s="833"/>
      <c r="S19" s="834"/>
      <c r="T19" s="832" t="str">
        <f>IF(COUNT($Q18:$AB18,$AF18:$AN18,$AR18)=0,"",ROUND(T18/SUM($Q18:$AB18,$AF18:$AN18,$AR18),3))</f>
        <v/>
      </c>
      <c r="U19" s="833"/>
      <c r="V19" s="834"/>
      <c r="W19" s="832" t="str">
        <f>IF(COUNT($Q18:$AB18,$AF18:$AN18,$AR18)=0,"",ROUND(W18/SUM($Q18:$AB18,$AF18:$AN18,$AR18),3))</f>
        <v/>
      </c>
      <c r="X19" s="833"/>
      <c r="Y19" s="834"/>
      <c r="Z19" s="832" t="str">
        <f>IF(COUNT($Q18:$AB18,$AF18:$AN18,$AR18)=0,"",ROUND(Z18/SUM($Q18:$AB18,$AF18:$AN18,$AR18),3))</f>
        <v/>
      </c>
      <c r="AA19" s="833"/>
      <c r="AB19" s="834"/>
      <c r="AC19" s="832" t="str">
        <f>IF(COUNT($Q18:$AB18,$AF18:$AN18,$AR18)=0,"",ROUND(AC18/SUM($Q18:$AB18,$AF18:$AN18,$AR18),3))</f>
        <v/>
      </c>
      <c r="AD19" s="833"/>
      <c r="AE19" s="834"/>
      <c r="AF19" s="869" t="str">
        <f>IF(COUNT($Q18:$AB18,$AF18:$AN18,$AR18)=0,"",ROUND(AF18/SUM($Q18:$AB18,$AF18:$AN18,$AR18),3))</f>
        <v/>
      </c>
      <c r="AG19" s="870"/>
      <c r="AH19" s="871"/>
      <c r="AI19" s="869" t="str">
        <f>IF(COUNT($Q18:$AB18,$AF18:$AN18,$AR18)=0,"",ROUND(AI18/SUM($Q18:$AB18,$AF18:$AN18,$AR18),3))</f>
        <v/>
      </c>
      <c r="AJ19" s="870"/>
      <c r="AK19" s="871"/>
      <c r="AL19" s="869" t="str">
        <f>IF(COUNT($Q18:$AB18,$AF18:$AN18,$AR18)=0,"",ROUND(AL18/SUM($Q18:$AB18,$AF18:$AN18,$AR18),3))</f>
        <v/>
      </c>
      <c r="AM19" s="870"/>
      <c r="AN19" s="871"/>
      <c r="AO19" s="869" t="str">
        <f>IF(COUNT($Q18:$AB18,$AF18:$AN18,$AR18)=0,"",ROUND(AO18/SUM($Q18:$AB18,$AF18:$AN18,$AR18),3))</f>
        <v/>
      </c>
      <c r="AP19" s="870"/>
      <c r="AQ19" s="871"/>
      <c r="AR19" s="863" t="str">
        <f>IF(COUNT($Q18:$AB18,$AF18:$AN18,$AR18)=0,"",ROUND(AR18/SUM($Q18:$AB18,$AF18:$AN18,$AR18),3))</f>
        <v/>
      </c>
      <c r="AS19" s="864"/>
      <c r="AT19" s="865"/>
    </row>
    <row r="20" spans="1:46" s="3" customFormat="1" ht="12" customHeight="1">
      <c r="A20" s="789"/>
      <c r="B20" s="796"/>
      <c r="C20" s="797"/>
      <c r="D20" s="798"/>
      <c r="E20" s="826"/>
      <c r="F20" s="826"/>
      <c r="G20" s="826"/>
      <c r="H20" s="826"/>
      <c r="I20" s="826"/>
      <c r="J20" s="827"/>
      <c r="K20" s="827"/>
      <c r="L20" s="827"/>
      <c r="M20" s="828"/>
      <c r="N20" s="796"/>
      <c r="O20" s="797"/>
      <c r="P20" s="798"/>
      <c r="Q20" s="823" t="str">
        <f>IF(COUNT($Q18:$AB18,$AF18:$AN18,$AR18)=0,"",$J18*(Q18/($AC18+$AO18+$AR18)))</f>
        <v/>
      </c>
      <c r="R20" s="824"/>
      <c r="S20" s="825"/>
      <c r="T20" s="823" t="str">
        <f>IF(COUNT($Q18:$AB18,$AF18:$AN18,$AR18)=0,"",$J18*(T18/($AC18+$AO18+$AR18)))</f>
        <v/>
      </c>
      <c r="U20" s="824"/>
      <c r="V20" s="825"/>
      <c r="W20" s="823" t="str">
        <f>IF(COUNT($Q18:$AB18,$AF18:$AN18,$AR18)=0,"",$J18*(W18/($AC18+$AO18+$AR18)))</f>
        <v/>
      </c>
      <c r="X20" s="824"/>
      <c r="Y20" s="825"/>
      <c r="Z20" s="823" t="str">
        <f>IF(COUNT($Q18:$AB18,$AF18:$AN18,$AR18)=0,"",$J18*(Z18/($AC18+$AO18+$AR18)))</f>
        <v/>
      </c>
      <c r="AA20" s="824"/>
      <c r="AB20" s="825"/>
      <c r="AC20" s="823" t="str">
        <f>IF(COUNT($Q18:$AB18,$AF18:$AN18,$AR18)=0,"",$J18*(AC18/($AC18+$AO18+$AR18)))</f>
        <v/>
      </c>
      <c r="AD20" s="824"/>
      <c r="AE20" s="825"/>
      <c r="AF20" s="881" t="str">
        <f>IF(COUNT($Q18:$AB18,$AF18:$AN18,$AR18)=0,"",$J18*(AF18/($AC18+$AO18+$AR18)))</f>
        <v/>
      </c>
      <c r="AG20" s="882"/>
      <c r="AH20" s="883"/>
      <c r="AI20" s="881" t="str">
        <f>IF(COUNT($Q18:$AB18,$AF18:$AN18,$AR18)=0,"",$J18*(AI18/($AC18+$AO18+$AR18)))</f>
        <v/>
      </c>
      <c r="AJ20" s="882"/>
      <c r="AK20" s="883"/>
      <c r="AL20" s="881" t="str">
        <f>IF(COUNT($Q18:$AB18,$AF18:$AN18,$AR18)=0,"",$J18*(AL18/($AC18+$AO18+$AR18)))</f>
        <v/>
      </c>
      <c r="AM20" s="882"/>
      <c r="AN20" s="883"/>
      <c r="AO20" s="881" t="str">
        <f>IF(COUNT($Q18:$AB18,$AF18:$AN18,$AR18)=0,"",$J18*(AO18/($AC18+$AO18+$AR18)))</f>
        <v/>
      </c>
      <c r="AP20" s="882"/>
      <c r="AQ20" s="883"/>
      <c r="AR20" s="887" t="str">
        <f>IF(COUNT($Q18:$AB18,$AF18:$AN18,$AR18)=0,"",$J18*(AR18/($AC18+$AO18+$AR18)))</f>
        <v/>
      </c>
      <c r="AS20" s="888"/>
      <c r="AT20" s="889"/>
    </row>
    <row r="21" spans="1:46" s="3" customFormat="1" ht="12" customHeight="1">
      <c r="A21" s="789">
        <v>3</v>
      </c>
      <c r="B21" s="820"/>
      <c r="C21" s="821"/>
      <c r="D21" s="822"/>
      <c r="E21" s="826"/>
      <c r="F21" s="826"/>
      <c r="G21" s="826"/>
      <c r="H21" s="826"/>
      <c r="I21" s="826"/>
      <c r="J21" s="827"/>
      <c r="K21" s="827"/>
      <c r="L21" s="827"/>
      <c r="M21" s="828"/>
      <c r="N21" s="820"/>
      <c r="O21" s="821"/>
      <c r="P21" s="822"/>
      <c r="Q21" s="854"/>
      <c r="R21" s="855"/>
      <c r="S21" s="856"/>
      <c r="T21" s="854"/>
      <c r="U21" s="855"/>
      <c r="V21" s="856"/>
      <c r="W21" s="854"/>
      <c r="X21" s="855"/>
      <c r="Y21" s="856"/>
      <c r="Z21" s="854"/>
      <c r="AA21" s="855"/>
      <c r="AB21" s="856"/>
      <c r="AC21" s="884" t="str">
        <f>IF(COUNT($Q21:$AB21,$AF21:$AN21,$AR21)=0,"",SUM(Q21:AB21))</f>
        <v/>
      </c>
      <c r="AD21" s="885"/>
      <c r="AE21" s="886"/>
      <c r="AF21" s="854"/>
      <c r="AG21" s="855"/>
      <c r="AH21" s="856"/>
      <c r="AI21" s="854"/>
      <c r="AJ21" s="855"/>
      <c r="AK21" s="856"/>
      <c r="AL21" s="854"/>
      <c r="AM21" s="855"/>
      <c r="AN21" s="856"/>
      <c r="AO21" s="890" t="str">
        <f>IF(COUNT($Q21:$AB21,$AF21:$AN21,$AR21)=0,"",SUM(AF21:AN21))</f>
        <v/>
      </c>
      <c r="AP21" s="891"/>
      <c r="AQ21" s="892"/>
      <c r="AR21" s="854"/>
      <c r="AS21" s="855"/>
      <c r="AT21" s="856"/>
    </row>
    <row r="22" spans="1:46" s="3" customFormat="1" ht="12" customHeight="1">
      <c r="A22" s="789"/>
      <c r="B22" s="793"/>
      <c r="C22" s="794"/>
      <c r="D22" s="795"/>
      <c r="E22" s="826"/>
      <c r="F22" s="826"/>
      <c r="G22" s="826"/>
      <c r="H22" s="826"/>
      <c r="I22" s="826"/>
      <c r="J22" s="827"/>
      <c r="K22" s="827"/>
      <c r="L22" s="827"/>
      <c r="M22" s="828"/>
      <c r="N22" s="793"/>
      <c r="O22" s="794"/>
      <c r="P22" s="795"/>
      <c r="Q22" s="832" t="str">
        <f>IF(COUNT($Q21:$AB21,$AF21:$AN21,$AR21)=0,"",ROUND(Q21/SUM($Q21:$AB21,$AF21:$AN21,$AR21),3))</f>
        <v/>
      </c>
      <c r="R22" s="833"/>
      <c r="S22" s="834"/>
      <c r="T22" s="832" t="str">
        <f>IF(COUNT($Q21:$AB21,$AF21:$AN21,$AR21)=0,"",ROUND(T21/SUM($Q21:$AB21,$AF21:$AN21,$AR21),3))</f>
        <v/>
      </c>
      <c r="U22" s="833"/>
      <c r="V22" s="834"/>
      <c r="W22" s="832" t="str">
        <f>IF(COUNT($Q21:$AB21,$AF21:$AN21,$AR21)=0,"",ROUND(W21/SUM($Q21:$AB21,$AF21:$AN21,$AR21),3))</f>
        <v/>
      </c>
      <c r="X22" s="833"/>
      <c r="Y22" s="834"/>
      <c r="Z22" s="832" t="str">
        <f>IF(COUNT($Q21:$AB21,$AF21:$AN21,$AR21)=0,"",ROUND(Z21/SUM($Q21:$AB21,$AF21:$AN21,$AR21),3))</f>
        <v/>
      </c>
      <c r="AA22" s="833"/>
      <c r="AB22" s="834"/>
      <c r="AC22" s="832" t="str">
        <f>IF(COUNT($Q21:$AB21,$AF21:$AN21,$AR21)=0,"",ROUND(AC21/SUM($Q21:$AB21,$AF21:$AN21,$AR21),3))</f>
        <v/>
      </c>
      <c r="AD22" s="833"/>
      <c r="AE22" s="834"/>
      <c r="AF22" s="869" t="str">
        <f>IF(COUNT($Q21:$AB21,$AF21:$AN21,$AR21)=0,"",ROUND(AF21/SUM($Q21:$AB21,$AF21:$AN21,$AR21),3))</f>
        <v/>
      </c>
      <c r="AG22" s="870"/>
      <c r="AH22" s="871"/>
      <c r="AI22" s="869" t="str">
        <f>IF(COUNT($Q21:$AB21,$AF21:$AN21,$AR21)=0,"",ROUND(AI21/SUM($Q21:$AB21,$AF21:$AN21,$AR21),3))</f>
        <v/>
      </c>
      <c r="AJ22" s="870"/>
      <c r="AK22" s="871"/>
      <c r="AL22" s="869" t="str">
        <f>IF(COUNT($Q21:$AB21,$AF21:$AN21,$AR21)=0,"",ROUND(AL21/SUM($Q21:$AB21,$AF21:$AN21,$AR21),3))</f>
        <v/>
      </c>
      <c r="AM22" s="870"/>
      <c r="AN22" s="871"/>
      <c r="AO22" s="869" t="str">
        <f>IF(COUNT($Q21:$AB21,$AF21:$AN21,$AR21)=0,"",ROUND(AO21/SUM($Q21:$AB21,$AF21:$AN21,$AR21),3))</f>
        <v/>
      </c>
      <c r="AP22" s="870"/>
      <c r="AQ22" s="871"/>
      <c r="AR22" s="863" t="str">
        <f>IF(COUNT($Q21:$AB21,$AF21:$AN21,$AR21)=0,"",ROUND(AR21/SUM($Q21:$AB21,$AF21:$AN21,$AR21),3))</f>
        <v/>
      </c>
      <c r="AS22" s="864"/>
      <c r="AT22" s="865"/>
    </row>
    <row r="23" spans="1:46" s="14" customFormat="1" ht="12" customHeight="1">
      <c r="A23" s="789"/>
      <c r="B23" s="796"/>
      <c r="C23" s="797"/>
      <c r="D23" s="798"/>
      <c r="E23" s="826"/>
      <c r="F23" s="826"/>
      <c r="G23" s="826"/>
      <c r="H23" s="826"/>
      <c r="I23" s="826"/>
      <c r="J23" s="827"/>
      <c r="K23" s="827"/>
      <c r="L23" s="827"/>
      <c r="M23" s="828"/>
      <c r="N23" s="796"/>
      <c r="O23" s="797"/>
      <c r="P23" s="798"/>
      <c r="Q23" s="823" t="str">
        <f>IF(COUNT($Q21:$AB21,$AF21:$AN21,$AR21)=0,"",$J21*(Q21/($AC21+$AO21+$AR21)))</f>
        <v/>
      </c>
      <c r="R23" s="824"/>
      <c r="S23" s="825"/>
      <c r="T23" s="823" t="str">
        <f>IF(COUNT($Q21:$AB21,$AF21:$AN21,$AR21)=0,"",$J21*(T21/($AC21+$AO21+$AR21)))</f>
        <v/>
      </c>
      <c r="U23" s="824"/>
      <c r="V23" s="825"/>
      <c r="W23" s="823" t="str">
        <f>IF(COUNT($Q21:$AB21,$AF21:$AN21,$AR21)=0,"",$J21*(W21/($AC21+$AO21+$AR21)))</f>
        <v/>
      </c>
      <c r="X23" s="824"/>
      <c r="Y23" s="825"/>
      <c r="Z23" s="823" t="str">
        <f>IF(COUNT($Q21:$AB21,$AF21:$AN21,$AR21)=0,"",$J21*(Z21/($AC21+$AO21+$AR21)))</f>
        <v/>
      </c>
      <c r="AA23" s="824"/>
      <c r="AB23" s="825"/>
      <c r="AC23" s="823" t="str">
        <f>IF(COUNT($Q21:$AB21,$AF21:$AN21,$AR21)=0,"",$J21*(AC21/($AC21+$AO21+$AR21)))</f>
        <v/>
      </c>
      <c r="AD23" s="824"/>
      <c r="AE23" s="825"/>
      <c r="AF23" s="881" t="str">
        <f>IF(COUNT($Q21:$AB21,$AF21:$AN21,$AR21)=0,"",$J21*(AF21/($AC21+$AO21+$AR21)))</f>
        <v/>
      </c>
      <c r="AG23" s="882"/>
      <c r="AH23" s="883"/>
      <c r="AI23" s="881" t="str">
        <f>IF(COUNT($Q21:$AB21,$AF21:$AN21,$AR21)=0,"",$J21*(AI21/($AC21+$AO21+$AR21)))</f>
        <v/>
      </c>
      <c r="AJ23" s="882"/>
      <c r="AK23" s="883"/>
      <c r="AL23" s="881" t="str">
        <f>IF(COUNT($Q21:$AB21,$AF21:$AN21,$AR21)=0,"",$J21*(AL21/($AC21+$AO21+$AR21)))</f>
        <v/>
      </c>
      <c r="AM23" s="882"/>
      <c r="AN23" s="883"/>
      <c r="AO23" s="881" t="str">
        <f>IF(COUNT($Q21:$AB21,$AF21:$AN21,$AR21)=0,"",$J21*(AO21/($AC21+$AO21+$AR21)))</f>
        <v/>
      </c>
      <c r="AP23" s="882"/>
      <c r="AQ23" s="883"/>
      <c r="AR23" s="887" t="str">
        <f>IF(COUNT($Q21:$AB21,$AF21:$AN21,$AR21)=0,"",$J21*(AR21/($AC21+$AO21+$AR21)))</f>
        <v/>
      </c>
      <c r="AS23" s="888"/>
      <c r="AT23" s="889"/>
    </row>
    <row r="24" spans="1:46" s="14" customFormat="1" ht="12" customHeight="1">
      <c r="A24" s="789">
        <v>4</v>
      </c>
      <c r="B24" s="820"/>
      <c r="C24" s="821"/>
      <c r="D24" s="822"/>
      <c r="E24" s="826"/>
      <c r="F24" s="826"/>
      <c r="G24" s="826"/>
      <c r="H24" s="826"/>
      <c r="I24" s="826"/>
      <c r="J24" s="827"/>
      <c r="K24" s="827"/>
      <c r="L24" s="827"/>
      <c r="M24" s="828"/>
      <c r="N24" s="820"/>
      <c r="O24" s="821"/>
      <c r="P24" s="822"/>
      <c r="Q24" s="854"/>
      <c r="R24" s="855"/>
      <c r="S24" s="856"/>
      <c r="T24" s="854"/>
      <c r="U24" s="855"/>
      <c r="V24" s="856"/>
      <c r="W24" s="854"/>
      <c r="X24" s="855"/>
      <c r="Y24" s="856"/>
      <c r="Z24" s="854"/>
      <c r="AA24" s="855"/>
      <c r="AB24" s="856"/>
      <c r="AC24" s="884" t="str">
        <f>IF(COUNT($Q24:$AB24,$AF24:$AN24,$AR24)=0,"",SUM(Q24:AB24))</f>
        <v/>
      </c>
      <c r="AD24" s="885"/>
      <c r="AE24" s="886"/>
      <c r="AF24" s="854"/>
      <c r="AG24" s="855"/>
      <c r="AH24" s="856"/>
      <c r="AI24" s="854"/>
      <c r="AJ24" s="855"/>
      <c r="AK24" s="856"/>
      <c r="AL24" s="854"/>
      <c r="AM24" s="855"/>
      <c r="AN24" s="856"/>
      <c r="AO24" s="890" t="str">
        <f>IF(COUNT($Q24:$AB24,$AF24:$AN24,$AR24)=0,"",SUM(AF24:AN24))</f>
        <v/>
      </c>
      <c r="AP24" s="891"/>
      <c r="AQ24" s="892"/>
      <c r="AR24" s="854"/>
      <c r="AS24" s="855"/>
      <c r="AT24" s="856"/>
    </row>
    <row r="25" spans="1:46" s="14" customFormat="1" ht="12" customHeight="1">
      <c r="A25" s="789"/>
      <c r="B25" s="793"/>
      <c r="C25" s="794"/>
      <c r="D25" s="795"/>
      <c r="E25" s="826"/>
      <c r="F25" s="826"/>
      <c r="G25" s="826"/>
      <c r="H25" s="826"/>
      <c r="I25" s="826"/>
      <c r="J25" s="827"/>
      <c r="K25" s="827"/>
      <c r="L25" s="827"/>
      <c r="M25" s="828"/>
      <c r="N25" s="793"/>
      <c r="O25" s="794"/>
      <c r="P25" s="795"/>
      <c r="Q25" s="832" t="str">
        <f>IF(COUNT($Q24:$AB24,$AF24:$AN24,$AR24)=0,"",ROUND(Q24/SUM($Q24:$AB24,$AF24:$AN24,$AR24),3))</f>
        <v/>
      </c>
      <c r="R25" s="833"/>
      <c r="S25" s="834"/>
      <c r="T25" s="832" t="str">
        <f>IF(COUNT($Q24:$AB24,$AF24:$AN24,$AR24)=0,"",ROUND(T24/SUM($Q24:$AB24,$AF24:$AN24,$AR24),3))</f>
        <v/>
      </c>
      <c r="U25" s="833"/>
      <c r="V25" s="834"/>
      <c r="W25" s="832" t="str">
        <f>IF(COUNT($Q24:$AB24,$AF24:$AN24,$AR24)=0,"",ROUND(W24/SUM($Q24:$AB24,$AF24:$AN24,$AR24),3))</f>
        <v/>
      </c>
      <c r="X25" s="833"/>
      <c r="Y25" s="834"/>
      <c r="Z25" s="832" t="str">
        <f>IF(COUNT($Q24:$AB24,$AF24:$AN24,$AR24)=0,"",ROUND(Z24/SUM($Q24:$AB24,$AF24:$AN24,$AR24),3))</f>
        <v/>
      </c>
      <c r="AA25" s="833"/>
      <c r="AB25" s="834"/>
      <c r="AC25" s="832" t="str">
        <f>IF(COUNT($Q24:$AB24,$AF24:$AN24,$AR24)=0,"",ROUND(AC24/SUM($Q24:$AB24,$AF24:$AN24,$AR24),3))</f>
        <v/>
      </c>
      <c r="AD25" s="833"/>
      <c r="AE25" s="834"/>
      <c r="AF25" s="869" t="str">
        <f>IF(COUNT($Q24:$AB24,$AF24:$AN24,$AR24)=0,"",ROUND(AF24/SUM($Q24:$AB24,$AF24:$AN24,$AR24),3))</f>
        <v/>
      </c>
      <c r="AG25" s="870"/>
      <c r="AH25" s="871"/>
      <c r="AI25" s="869" t="str">
        <f>IF(COUNT($Q24:$AB24,$AF24:$AN24,$AR24)=0,"",ROUND(AI24/SUM($Q24:$AB24,$AF24:$AN24,$AR24),3))</f>
        <v/>
      </c>
      <c r="AJ25" s="870"/>
      <c r="AK25" s="871"/>
      <c r="AL25" s="869" t="str">
        <f>IF(COUNT($Q24:$AB24,$AF24:$AN24,$AR24)=0,"",ROUND(AL24/SUM($Q24:$AB24,$AF24:$AN24,$AR24),3))</f>
        <v/>
      </c>
      <c r="AM25" s="870"/>
      <c r="AN25" s="871"/>
      <c r="AO25" s="869" t="str">
        <f>IF(COUNT($Q24:$AB24,$AF24:$AN24,$AR24)=0,"",ROUND(AO24/SUM($Q24:$AB24,$AF24:$AN24,$AR24),3))</f>
        <v/>
      </c>
      <c r="AP25" s="870"/>
      <c r="AQ25" s="871"/>
      <c r="AR25" s="863" t="str">
        <f>IF(COUNT($Q24:$AB24,$AF24:$AN24,$AR24)=0,"",ROUND(AR24/SUM($Q24:$AB24,$AF24:$AN24,$AR24),3))</f>
        <v/>
      </c>
      <c r="AS25" s="864"/>
      <c r="AT25" s="865"/>
    </row>
    <row r="26" spans="1:46" s="14" customFormat="1" ht="12" customHeight="1">
      <c r="A26" s="789"/>
      <c r="B26" s="796"/>
      <c r="C26" s="797"/>
      <c r="D26" s="798"/>
      <c r="E26" s="826"/>
      <c r="F26" s="826"/>
      <c r="G26" s="826"/>
      <c r="H26" s="826"/>
      <c r="I26" s="826"/>
      <c r="J26" s="827"/>
      <c r="K26" s="827"/>
      <c r="L26" s="827"/>
      <c r="M26" s="828"/>
      <c r="N26" s="796"/>
      <c r="O26" s="797"/>
      <c r="P26" s="798"/>
      <c r="Q26" s="823" t="str">
        <f>IF(COUNT($Q24:$AB24,$AF24:$AN24,$AR24)=0,"",$J24*(Q24/($AC24+$AO24+$AR24)))</f>
        <v/>
      </c>
      <c r="R26" s="824"/>
      <c r="S26" s="825"/>
      <c r="T26" s="823" t="str">
        <f>IF(COUNT($Q24:$AB24,$AF24:$AN24,$AR24)=0,"",$J24*(T24/($AC24+$AO24+$AR24)))</f>
        <v/>
      </c>
      <c r="U26" s="824"/>
      <c r="V26" s="825"/>
      <c r="W26" s="823" t="str">
        <f>IF(COUNT($Q24:$AB24,$AF24:$AN24,$AR24)=0,"",$J24*(W24/($AC24+$AO24+$AR24)))</f>
        <v/>
      </c>
      <c r="X26" s="824"/>
      <c r="Y26" s="825"/>
      <c r="Z26" s="823" t="str">
        <f>IF(COUNT($Q24:$AB24,$AF24:$AN24,$AR24)=0,"",$J24*(Z24/($AC24+$AO24+$AR24)))</f>
        <v/>
      </c>
      <c r="AA26" s="824"/>
      <c r="AB26" s="825"/>
      <c r="AC26" s="823" t="str">
        <f>IF(COUNT($Q24:$AB24,$AF24:$AN24,$AR24)=0,"",$J24*(AC24/($AC24+$AO24+$AR24)))</f>
        <v/>
      </c>
      <c r="AD26" s="824"/>
      <c r="AE26" s="825"/>
      <c r="AF26" s="881" t="str">
        <f>IF(COUNT($Q24:$AB24,$AF24:$AN24,$AR24)=0,"",$J24*(AF24/($AC24+$AO24+$AR24)))</f>
        <v/>
      </c>
      <c r="AG26" s="882"/>
      <c r="AH26" s="883"/>
      <c r="AI26" s="881" t="str">
        <f>IF(COUNT($Q24:$AB24,$AF24:$AN24,$AR24)=0,"",$J24*(AI24/($AC24+$AO24+$AR24)))</f>
        <v/>
      </c>
      <c r="AJ26" s="882"/>
      <c r="AK26" s="883"/>
      <c r="AL26" s="881" t="str">
        <f>IF(COUNT($Q24:$AB24,$AF24:$AN24,$AR24)=0,"",$J24*(AL24/($AC24+$AO24+$AR24)))</f>
        <v/>
      </c>
      <c r="AM26" s="882"/>
      <c r="AN26" s="883"/>
      <c r="AO26" s="881" t="str">
        <f>IF(COUNT($Q24:$AB24,$AF24:$AN24,$AR24)=0,"",$J24*(AO24/($AC24+$AO24+$AR24)))</f>
        <v/>
      </c>
      <c r="AP26" s="882"/>
      <c r="AQ26" s="883"/>
      <c r="AR26" s="887" t="str">
        <f>IF(COUNT($Q24:$AB24,$AF24:$AN24,$AR24)=0,"",$J24*(AR24/($AC24+$AO24+$AR24)))</f>
        <v/>
      </c>
      <c r="AS26" s="888"/>
      <c r="AT26" s="889"/>
    </row>
    <row r="27" spans="1:46" s="14" customFormat="1" ht="12" customHeight="1">
      <c r="A27" s="789">
        <v>5</v>
      </c>
      <c r="B27" s="820"/>
      <c r="C27" s="821"/>
      <c r="D27" s="822"/>
      <c r="E27" s="826"/>
      <c r="F27" s="826"/>
      <c r="G27" s="826"/>
      <c r="H27" s="826"/>
      <c r="I27" s="826"/>
      <c r="J27" s="827"/>
      <c r="K27" s="827"/>
      <c r="L27" s="827"/>
      <c r="M27" s="828"/>
      <c r="N27" s="820"/>
      <c r="O27" s="821"/>
      <c r="P27" s="822"/>
      <c r="Q27" s="854"/>
      <c r="R27" s="855"/>
      <c r="S27" s="856"/>
      <c r="T27" s="854"/>
      <c r="U27" s="855"/>
      <c r="V27" s="856"/>
      <c r="W27" s="854"/>
      <c r="X27" s="855"/>
      <c r="Y27" s="856"/>
      <c r="Z27" s="854"/>
      <c r="AA27" s="855"/>
      <c r="AB27" s="856"/>
      <c r="AC27" s="884" t="str">
        <f>IF(COUNT($Q27:$AB27,$AF27:$AN27,$AR27)=0,"",SUM(Q27:AB27))</f>
        <v/>
      </c>
      <c r="AD27" s="885"/>
      <c r="AE27" s="886"/>
      <c r="AF27" s="854"/>
      <c r="AG27" s="855"/>
      <c r="AH27" s="856"/>
      <c r="AI27" s="854"/>
      <c r="AJ27" s="855"/>
      <c r="AK27" s="856"/>
      <c r="AL27" s="854"/>
      <c r="AM27" s="855"/>
      <c r="AN27" s="856"/>
      <c r="AO27" s="890" t="str">
        <f>IF(COUNT($Q27:$AB27,$AF27:$AN27,$AR27)=0,"",SUM(AF27:AN27))</f>
        <v/>
      </c>
      <c r="AP27" s="891"/>
      <c r="AQ27" s="892"/>
      <c r="AR27" s="854"/>
      <c r="AS27" s="855"/>
      <c r="AT27" s="856"/>
    </row>
    <row r="28" spans="1:46" s="14" customFormat="1" ht="12" customHeight="1">
      <c r="A28" s="789"/>
      <c r="B28" s="793"/>
      <c r="C28" s="794"/>
      <c r="D28" s="795"/>
      <c r="E28" s="826"/>
      <c r="F28" s="826"/>
      <c r="G28" s="826"/>
      <c r="H28" s="826"/>
      <c r="I28" s="826"/>
      <c r="J28" s="827"/>
      <c r="K28" s="827"/>
      <c r="L28" s="827"/>
      <c r="M28" s="828"/>
      <c r="N28" s="793"/>
      <c r="O28" s="794"/>
      <c r="P28" s="795"/>
      <c r="Q28" s="832" t="str">
        <f>IF(COUNT($Q27:$AB27,$AF27:$AN27,$AR27)=0,"",ROUND(Q27/SUM($Q27:$AB27,$AF27:$AN27,$AR27),3))</f>
        <v/>
      </c>
      <c r="R28" s="833"/>
      <c r="S28" s="834"/>
      <c r="T28" s="832" t="str">
        <f>IF(COUNT($Q27:$AB27,$AF27:$AN27,$AR27)=0,"",ROUND(T27/SUM($Q27:$AB27,$AF27:$AN27,$AR27),3))</f>
        <v/>
      </c>
      <c r="U28" s="833"/>
      <c r="V28" s="834"/>
      <c r="W28" s="832" t="str">
        <f>IF(COUNT($Q27:$AB27,$AF27:$AN27,$AR27)=0,"",ROUND(W27/SUM($Q27:$AB27,$AF27:$AN27,$AR27),3))</f>
        <v/>
      </c>
      <c r="X28" s="833"/>
      <c r="Y28" s="834"/>
      <c r="Z28" s="832" t="str">
        <f>IF(COUNT($Q27:$AB27,$AF27:$AN27,$AR27)=0,"",ROUND(Z27/SUM($Q27:$AB27,$AF27:$AN27,$AR27),3))</f>
        <v/>
      </c>
      <c r="AA28" s="833"/>
      <c r="AB28" s="834"/>
      <c r="AC28" s="832" t="str">
        <f>IF(COUNT($Q27:$AB27,$AF27:$AN27,$AR27)=0,"",ROUND(AC27/SUM($Q27:$AB27,$AF27:$AN27,$AR27),3))</f>
        <v/>
      </c>
      <c r="AD28" s="833"/>
      <c r="AE28" s="834"/>
      <c r="AF28" s="869" t="str">
        <f>IF(COUNT($Q27:$AB27,$AF27:$AN27,$AR27)=0,"",ROUND(AF27/SUM($Q27:$AB27,$AF27:$AN27,$AR27),3))</f>
        <v/>
      </c>
      <c r="AG28" s="870"/>
      <c r="AH28" s="871"/>
      <c r="AI28" s="869" t="str">
        <f>IF(COUNT($Q27:$AB27,$AF27:$AN27,$AR27)=0,"",ROUND(AI27/SUM($Q27:$AB27,$AF27:$AN27,$AR27),3))</f>
        <v/>
      </c>
      <c r="AJ28" s="870"/>
      <c r="AK28" s="871"/>
      <c r="AL28" s="869" t="str">
        <f>IF(COUNT($Q27:$AB27,$AF27:$AN27,$AR27)=0,"",ROUND(AL27/SUM($Q27:$AB27,$AF27:$AN27,$AR27),3))</f>
        <v/>
      </c>
      <c r="AM28" s="870"/>
      <c r="AN28" s="871"/>
      <c r="AO28" s="869" t="str">
        <f>IF(COUNT($Q27:$AB27,$AF27:$AN27,$AR27)=0,"",ROUND(AO27/SUM($Q27:$AB27,$AF27:$AN27,$AR27),3))</f>
        <v/>
      </c>
      <c r="AP28" s="870"/>
      <c r="AQ28" s="871"/>
      <c r="AR28" s="863" t="str">
        <f>IF(COUNT($Q27:$AB27,$AF27:$AN27,$AR27)=0,"",ROUND(AR27/SUM($Q27:$AB27,$AF27:$AN27,$AR27),3))</f>
        <v/>
      </c>
      <c r="AS28" s="864"/>
      <c r="AT28" s="865"/>
    </row>
    <row r="29" spans="1:46" s="14" customFormat="1" ht="12" customHeight="1">
      <c r="A29" s="789"/>
      <c r="B29" s="796"/>
      <c r="C29" s="797"/>
      <c r="D29" s="798"/>
      <c r="E29" s="826"/>
      <c r="F29" s="826"/>
      <c r="G29" s="826"/>
      <c r="H29" s="826"/>
      <c r="I29" s="826"/>
      <c r="J29" s="827"/>
      <c r="K29" s="827"/>
      <c r="L29" s="827"/>
      <c r="M29" s="828"/>
      <c r="N29" s="796"/>
      <c r="O29" s="797"/>
      <c r="P29" s="798"/>
      <c r="Q29" s="823" t="str">
        <f>IF(COUNT($Q27:$AB27,$AF27:$AN27,$AR27)=0,"",$J27*(Q27/($AC27+$AO27+$AR27)))</f>
        <v/>
      </c>
      <c r="R29" s="824"/>
      <c r="S29" s="825"/>
      <c r="T29" s="823" t="str">
        <f>IF(COUNT($Q27:$AB27,$AF27:$AN27,$AR27)=0,"",$J27*(T27/($AC27+$AO27+$AR27)))</f>
        <v/>
      </c>
      <c r="U29" s="824"/>
      <c r="V29" s="825"/>
      <c r="W29" s="823" t="str">
        <f>IF(COUNT($Q27:$AB27,$AF27:$AN27,$AR27)=0,"",$J27*(W27/($AC27+$AO27+$AR27)))</f>
        <v/>
      </c>
      <c r="X29" s="824"/>
      <c r="Y29" s="825"/>
      <c r="Z29" s="823" t="str">
        <f>IF(COUNT($Q27:$AB27,$AF27:$AN27,$AR27)=0,"",$J27*(Z27/($AC27+$AO27+$AR27)))</f>
        <v/>
      </c>
      <c r="AA29" s="824"/>
      <c r="AB29" s="825"/>
      <c r="AC29" s="823" t="str">
        <f>IF(COUNT($Q27:$AB27,$AF27:$AN27,$AR27)=0,"",$J27*(AC27/($AC27+$AO27+$AR27)))</f>
        <v/>
      </c>
      <c r="AD29" s="824"/>
      <c r="AE29" s="825"/>
      <c r="AF29" s="881" t="str">
        <f>IF(COUNT($Q27:$AB27,$AF27:$AN27,$AR27)=0,"",$J27*(AF27/($AC27+$AO27+$AR27)))</f>
        <v/>
      </c>
      <c r="AG29" s="882"/>
      <c r="AH29" s="883"/>
      <c r="AI29" s="881" t="str">
        <f>IF(COUNT($Q27:$AB27,$AF27:$AN27,$AR27)=0,"",$J27*(AI27/($AC27+$AO27+$AR27)))</f>
        <v/>
      </c>
      <c r="AJ29" s="882"/>
      <c r="AK29" s="883"/>
      <c r="AL29" s="881" t="str">
        <f>IF(COUNT($Q27:$AB27,$AF27:$AN27,$AR27)=0,"",$J27*(AL27/($AC27+$AO27+$AR27)))</f>
        <v/>
      </c>
      <c r="AM29" s="882"/>
      <c r="AN29" s="883"/>
      <c r="AO29" s="881" t="str">
        <f>IF(COUNT($Q27:$AB27,$AF27:$AN27,$AR27)=0,"",$J27*(AO27/($AC27+$AO27+$AR27)))</f>
        <v/>
      </c>
      <c r="AP29" s="882"/>
      <c r="AQ29" s="883"/>
      <c r="AR29" s="887" t="str">
        <f>IF(COUNT($Q27:$AB27,$AF27:$AN27,$AR27)=0,"",$J27*(AR27/($AC27+$AO27+$AR27)))</f>
        <v/>
      </c>
      <c r="AS29" s="888"/>
      <c r="AT29" s="889"/>
    </row>
    <row r="30" spans="1:46" s="14" customFormat="1" ht="12" customHeight="1">
      <c r="A30" s="789">
        <v>6</v>
      </c>
      <c r="B30" s="820"/>
      <c r="C30" s="821"/>
      <c r="D30" s="822"/>
      <c r="E30" s="826"/>
      <c r="F30" s="826"/>
      <c r="G30" s="826"/>
      <c r="H30" s="826"/>
      <c r="I30" s="826"/>
      <c r="J30" s="827"/>
      <c r="K30" s="827"/>
      <c r="L30" s="827"/>
      <c r="M30" s="828"/>
      <c r="N30" s="820"/>
      <c r="O30" s="821"/>
      <c r="P30" s="822"/>
      <c r="Q30" s="854"/>
      <c r="R30" s="855"/>
      <c r="S30" s="856"/>
      <c r="T30" s="854"/>
      <c r="U30" s="855"/>
      <c r="V30" s="856"/>
      <c r="W30" s="854"/>
      <c r="X30" s="855"/>
      <c r="Y30" s="856"/>
      <c r="Z30" s="854"/>
      <c r="AA30" s="855"/>
      <c r="AB30" s="856"/>
      <c r="AC30" s="884" t="str">
        <f>IF(COUNT($Q30:$AB30,$AF30:$AN30,$AR30)=0,"",SUM(Q30:AB30))</f>
        <v/>
      </c>
      <c r="AD30" s="885"/>
      <c r="AE30" s="886"/>
      <c r="AF30" s="854"/>
      <c r="AG30" s="855"/>
      <c r="AH30" s="856"/>
      <c r="AI30" s="854"/>
      <c r="AJ30" s="855"/>
      <c r="AK30" s="856"/>
      <c r="AL30" s="854"/>
      <c r="AM30" s="855"/>
      <c r="AN30" s="856"/>
      <c r="AO30" s="890" t="str">
        <f>IF(COUNT($Q30:$AB30,$AF30:$AN30,$AR30)=0,"",SUM(AF30:AN30))</f>
        <v/>
      </c>
      <c r="AP30" s="891"/>
      <c r="AQ30" s="892"/>
      <c r="AR30" s="854"/>
      <c r="AS30" s="855"/>
      <c r="AT30" s="856"/>
    </row>
    <row r="31" spans="1:46" s="14" customFormat="1" ht="12" customHeight="1">
      <c r="A31" s="789"/>
      <c r="B31" s="793"/>
      <c r="C31" s="794"/>
      <c r="D31" s="795"/>
      <c r="E31" s="826"/>
      <c r="F31" s="826"/>
      <c r="G31" s="826"/>
      <c r="H31" s="826"/>
      <c r="I31" s="826"/>
      <c r="J31" s="827"/>
      <c r="K31" s="827"/>
      <c r="L31" s="827"/>
      <c r="M31" s="828"/>
      <c r="N31" s="793"/>
      <c r="O31" s="794"/>
      <c r="P31" s="795"/>
      <c r="Q31" s="832" t="str">
        <f>IF(COUNT($Q30:$AB30,$AF30:$AN30,$AR30)=0,"",ROUND(Q30/SUM($Q30:$AB30,$AF30:$AN30,$AR30),3))</f>
        <v/>
      </c>
      <c r="R31" s="833"/>
      <c r="S31" s="834"/>
      <c r="T31" s="832" t="str">
        <f>IF(COUNT($Q30:$AB30,$AF30:$AN30,$AR30)=0,"",ROUND(T30/SUM($Q30:$AB30,$AF30:$AN30,$AR30),3))</f>
        <v/>
      </c>
      <c r="U31" s="833"/>
      <c r="V31" s="834"/>
      <c r="W31" s="832" t="str">
        <f>IF(COUNT($Q30:$AB30,$AF30:$AN30,$AR30)=0,"",ROUND(W30/SUM($Q30:$AB30,$AF30:$AN30,$AR30),3))</f>
        <v/>
      </c>
      <c r="X31" s="833"/>
      <c r="Y31" s="834"/>
      <c r="Z31" s="832" t="str">
        <f>IF(COUNT($Q30:$AB30,$AF30:$AN30,$AR30)=0,"",ROUND(Z30/SUM($Q30:$AB30,$AF30:$AN30,$AR30),3))</f>
        <v/>
      </c>
      <c r="AA31" s="833"/>
      <c r="AB31" s="834"/>
      <c r="AC31" s="832" t="str">
        <f>IF(COUNT($Q30:$AB30,$AF30:$AN30,$AR30)=0,"",ROUND(AC30/SUM($Q30:$AB30,$AF30:$AN30,$AR30),3))</f>
        <v/>
      </c>
      <c r="AD31" s="833"/>
      <c r="AE31" s="834"/>
      <c r="AF31" s="869" t="str">
        <f>IF(COUNT($Q30:$AB30,$AF30:$AN30,$AR30)=0,"",ROUND(AF30/SUM($Q30:$AB30,$AF30:$AN30,$AR30),3))</f>
        <v/>
      </c>
      <c r="AG31" s="870"/>
      <c r="AH31" s="871"/>
      <c r="AI31" s="869" t="str">
        <f>IF(COUNT($Q30:$AB30,$AF30:$AN30,$AR30)=0,"",ROUND(AI30/SUM($Q30:$AB30,$AF30:$AN30,$AR30),3))</f>
        <v/>
      </c>
      <c r="AJ31" s="870"/>
      <c r="AK31" s="871"/>
      <c r="AL31" s="869" t="str">
        <f>IF(COUNT($Q30:$AB30,$AF30:$AN30,$AR30)=0,"",ROUND(AL30/SUM($Q30:$AB30,$AF30:$AN30,$AR30),3))</f>
        <v/>
      </c>
      <c r="AM31" s="870"/>
      <c r="AN31" s="871"/>
      <c r="AO31" s="869" t="str">
        <f>IF(COUNT($Q30:$AB30,$AF30:$AN30,$AR30)=0,"",ROUND(AO30/SUM($Q30:$AB30,$AF30:$AN30,$AR30),3))</f>
        <v/>
      </c>
      <c r="AP31" s="870"/>
      <c r="AQ31" s="871"/>
      <c r="AR31" s="863" t="str">
        <f>IF(COUNT($Q30:$AB30,$AF30:$AN30,$AR30)=0,"",ROUND(AR30/SUM($Q30:$AB30,$AF30:$AN30,$AR30),3))</f>
        <v/>
      </c>
      <c r="AS31" s="864"/>
      <c r="AT31" s="865"/>
    </row>
    <row r="32" spans="1:46" s="14" customFormat="1" ht="12" customHeight="1">
      <c r="A32" s="789"/>
      <c r="B32" s="796"/>
      <c r="C32" s="797"/>
      <c r="D32" s="798"/>
      <c r="E32" s="826"/>
      <c r="F32" s="826"/>
      <c r="G32" s="826"/>
      <c r="H32" s="826"/>
      <c r="I32" s="826"/>
      <c r="J32" s="827"/>
      <c r="K32" s="827"/>
      <c r="L32" s="827"/>
      <c r="M32" s="828"/>
      <c r="N32" s="796"/>
      <c r="O32" s="797"/>
      <c r="P32" s="798"/>
      <c r="Q32" s="823" t="str">
        <f>IF(COUNT($Q30:$AB30,$AF30:$AN30,$AR30)=0,"",$J30*(Q30/($AC30+$AO30+$AR30)))</f>
        <v/>
      </c>
      <c r="R32" s="824"/>
      <c r="S32" s="825"/>
      <c r="T32" s="823" t="str">
        <f>IF(COUNT($Q30:$AB30,$AF30:$AN30,$AR30)=0,"",$J30*(T30/($AC30+$AO30+$AR30)))</f>
        <v/>
      </c>
      <c r="U32" s="824"/>
      <c r="V32" s="825"/>
      <c r="W32" s="823" t="str">
        <f>IF(COUNT($Q30:$AB30,$AF30:$AN30,$AR30)=0,"",$J30*(W30/($AC30+$AO30+$AR30)))</f>
        <v/>
      </c>
      <c r="X32" s="824"/>
      <c r="Y32" s="825"/>
      <c r="Z32" s="823" t="str">
        <f>IF(COUNT($Q30:$AB30,$AF30:$AN30,$AR30)=0,"",$J30*(Z30/($AC30+$AO30+$AR30)))</f>
        <v/>
      </c>
      <c r="AA32" s="824"/>
      <c r="AB32" s="825"/>
      <c r="AC32" s="823" t="str">
        <f>IF(COUNT($Q30:$AB30,$AF30:$AN30,$AR30)=0,"",$J30*(AC30/($AC30+$AO30+$AR30)))</f>
        <v/>
      </c>
      <c r="AD32" s="824"/>
      <c r="AE32" s="825"/>
      <c r="AF32" s="881" t="str">
        <f>IF(COUNT($Q30:$AB30,$AF30:$AN30,$AR30)=0,"",$J30*(AF30/($AC30+$AO30+$AR30)))</f>
        <v/>
      </c>
      <c r="AG32" s="882"/>
      <c r="AH32" s="883"/>
      <c r="AI32" s="881" t="str">
        <f>IF(COUNT($Q30:$AB30,$AF30:$AN30,$AR30)=0,"",$J30*(AI30/($AC30+$AO30+$AR30)))</f>
        <v/>
      </c>
      <c r="AJ32" s="882"/>
      <c r="AK32" s="883"/>
      <c r="AL32" s="881" t="str">
        <f>IF(COUNT($Q30:$AB30,$AF30:$AN30,$AR30)=0,"",$J30*(AL30/($AC30+$AO30+$AR30)))</f>
        <v/>
      </c>
      <c r="AM32" s="882"/>
      <c r="AN32" s="883"/>
      <c r="AO32" s="881" t="str">
        <f>IF(COUNT($Q30:$AB30,$AF30:$AN30,$AR30)=0,"",$J30*(AO30/($AC30+$AO30+$AR30)))</f>
        <v/>
      </c>
      <c r="AP32" s="882"/>
      <c r="AQ32" s="883"/>
      <c r="AR32" s="887" t="str">
        <f>IF(COUNT($Q30:$AB30,$AF30:$AN30,$AR30)=0,"",$J30*(AR30/($AC30+$AO30+$AR30)))</f>
        <v/>
      </c>
      <c r="AS32" s="888"/>
      <c r="AT32" s="889"/>
    </row>
    <row r="33" spans="1:46" s="14" customFormat="1" ht="12" customHeight="1">
      <c r="A33" s="789">
        <v>7</v>
      </c>
      <c r="B33" s="820"/>
      <c r="C33" s="821"/>
      <c r="D33" s="822"/>
      <c r="E33" s="826"/>
      <c r="F33" s="826"/>
      <c r="G33" s="826"/>
      <c r="H33" s="826"/>
      <c r="I33" s="826"/>
      <c r="J33" s="827"/>
      <c r="K33" s="827"/>
      <c r="L33" s="827"/>
      <c r="M33" s="828"/>
      <c r="N33" s="820"/>
      <c r="O33" s="821"/>
      <c r="P33" s="822"/>
      <c r="Q33" s="854"/>
      <c r="R33" s="855"/>
      <c r="S33" s="856"/>
      <c r="T33" s="854"/>
      <c r="U33" s="855"/>
      <c r="V33" s="856"/>
      <c r="W33" s="854"/>
      <c r="X33" s="855"/>
      <c r="Y33" s="856"/>
      <c r="Z33" s="854"/>
      <c r="AA33" s="855"/>
      <c r="AB33" s="856"/>
      <c r="AC33" s="884" t="str">
        <f>IF(COUNT($Q33:$AB33,$AF33:$AN33,$AR33)=0,"",SUM(Q33:AB33))</f>
        <v/>
      </c>
      <c r="AD33" s="885"/>
      <c r="AE33" s="886"/>
      <c r="AF33" s="854"/>
      <c r="AG33" s="855"/>
      <c r="AH33" s="856"/>
      <c r="AI33" s="854"/>
      <c r="AJ33" s="855"/>
      <c r="AK33" s="856"/>
      <c r="AL33" s="854"/>
      <c r="AM33" s="855"/>
      <c r="AN33" s="856"/>
      <c r="AO33" s="890" t="str">
        <f>IF(COUNT($Q33:$AB33,$AF33:$AN33,$AR33)=0,"",SUM(AF33:AN33))</f>
        <v/>
      </c>
      <c r="AP33" s="891"/>
      <c r="AQ33" s="892"/>
      <c r="AR33" s="854"/>
      <c r="AS33" s="855"/>
      <c r="AT33" s="856"/>
    </row>
    <row r="34" spans="1:46" s="14" customFormat="1" ht="12" customHeight="1">
      <c r="A34" s="789"/>
      <c r="B34" s="793"/>
      <c r="C34" s="794"/>
      <c r="D34" s="795"/>
      <c r="E34" s="826"/>
      <c r="F34" s="826"/>
      <c r="G34" s="826"/>
      <c r="H34" s="826"/>
      <c r="I34" s="826"/>
      <c r="J34" s="827"/>
      <c r="K34" s="827"/>
      <c r="L34" s="827"/>
      <c r="M34" s="828"/>
      <c r="N34" s="793"/>
      <c r="O34" s="794"/>
      <c r="P34" s="795"/>
      <c r="Q34" s="832" t="str">
        <f>IF(COUNT($Q33:$AB33,$AF33:$AN33,$AR33)=0,"",ROUND(Q33/SUM($Q33:$AB33,$AF33:$AN33,$AR33),3))</f>
        <v/>
      </c>
      <c r="R34" s="833"/>
      <c r="S34" s="834"/>
      <c r="T34" s="832" t="str">
        <f>IF(COUNT($Q33:$AB33,$AF33:$AN33,$AR33)=0,"",ROUND(T33/SUM($Q33:$AB33,$AF33:$AN33,$AR33),3))</f>
        <v/>
      </c>
      <c r="U34" s="833"/>
      <c r="V34" s="834"/>
      <c r="W34" s="832" t="str">
        <f>IF(COUNT($Q33:$AB33,$AF33:$AN33,$AR33)=0,"",ROUND(W33/SUM($Q33:$AB33,$AF33:$AN33,$AR33),3))</f>
        <v/>
      </c>
      <c r="X34" s="833"/>
      <c r="Y34" s="834"/>
      <c r="Z34" s="832" t="str">
        <f>IF(COUNT($Q33:$AB33,$AF33:$AN33,$AR33)=0,"",ROUND(Z33/SUM($Q33:$AB33,$AF33:$AN33,$AR33),3))</f>
        <v/>
      </c>
      <c r="AA34" s="833"/>
      <c r="AB34" s="834"/>
      <c r="AC34" s="832" t="str">
        <f>IF(COUNT($Q33:$AB33,$AF33:$AN33,$AR33)=0,"",ROUND(AC33/SUM($Q33:$AB33,$AF33:$AN33,$AR33),3))</f>
        <v/>
      </c>
      <c r="AD34" s="833"/>
      <c r="AE34" s="834"/>
      <c r="AF34" s="869" t="str">
        <f>IF(COUNT($Q33:$AB33,$AF33:$AN33,$AR33)=0,"",ROUND(AF33/SUM($Q33:$AB33,$AF33:$AN33,$AR33),3))</f>
        <v/>
      </c>
      <c r="AG34" s="870"/>
      <c r="AH34" s="871"/>
      <c r="AI34" s="869" t="str">
        <f>IF(COUNT($Q33:$AB33,$AF33:$AN33,$AR33)=0,"",ROUND(AI33/SUM($Q33:$AB33,$AF33:$AN33,$AR33),3))</f>
        <v/>
      </c>
      <c r="AJ34" s="870"/>
      <c r="AK34" s="871"/>
      <c r="AL34" s="869" t="str">
        <f>IF(COUNT($Q33:$AB33,$AF33:$AN33,$AR33)=0,"",ROUND(AL33/SUM($Q33:$AB33,$AF33:$AN33,$AR33),3))</f>
        <v/>
      </c>
      <c r="AM34" s="870"/>
      <c r="AN34" s="871"/>
      <c r="AO34" s="869" t="str">
        <f>IF(COUNT($Q33:$AB33,$AF33:$AN33,$AR33)=0,"",ROUND(AO33/SUM($Q33:$AB33,$AF33:$AN33,$AR33),3))</f>
        <v/>
      </c>
      <c r="AP34" s="870"/>
      <c r="AQ34" s="871"/>
      <c r="AR34" s="863" t="str">
        <f>IF(COUNT($Q33:$AB33,$AF33:$AN33,$AR33)=0,"",ROUND(AR33/SUM($Q33:$AB33,$AF33:$AN33,$AR33),3))</f>
        <v/>
      </c>
      <c r="AS34" s="864"/>
      <c r="AT34" s="865"/>
    </row>
    <row r="35" spans="1:46" s="14" customFormat="1" ht="12" customHeight="1">
      <c r="A35" s="789"/>
      <c r="B35" s="796"/>
      <c r="C35" s="797"/>
      <c r="D35" s="798"/>
      <c r="E35" s="826"/>
      <c r="F35" s="826"/>
      <c r="G35" s="826"/>
      <c r="H35" s="826"/>
      <c r="I35" s="826"/>
      <c r="J35" s="827"/>
      <c r="K35" s="827"/>
      <c r="L35" s="827"/>
      <c r="M35" s="828"/>
      <c r="N35" s="796"/>
      <c r="O35" s="797"/>
      <c r="P35" s="798"/>
      <c r="Q35" s="823" t="str">
        <f>IF(COUNT($Q33:$AB33,$AF33:$AN33,$AR33)=0,"",$J33*(Q33/($AC33+$AO33+$AR33)))</f>
        <v/>
      </c>
      <c r="R35" s="824"/>
      <c r="S35" s="825"/>
      <c r="T35" s="823" t="str">
        <f>IF(COUNT($Q33:$AB33,$AF33:$AN33,$AR33)=0,"",$J33*(T33/($AC33+$AO33+$AR33)))</f>
        <v/>
      </c>
      <c r="U35" s="824"/>
      <c r="V35" s="825"/>
      <c r="W35" s="823" t="str">
        <f>IF(COUNT($Q33:$AB33,$AF33:$AN33,$AR33)=0,"",$J33*(W33/($AC33+$AO33+$AR33)))</f>
        <v/>
      </c>
      <c r="X35" s="824"/>
      <c r="Y35" s="825"/>
      <c r="Z35" s="823" t="str">
        <f>IF(COUNT($Q33:$AB33,$AF33:$AN33,$AR33)=0,"",$J33*(Z33/($AC33+$AO33+$AR33)))</f>
        <v/>
      </c>
      <c r="AA35" s="824"/>
      <c r="AB35" s="825"/>
      <c r="AC35" s="823" t="str">
        <f>IF(COUNT($Q33:$AB33,$AF33:$AN33,$AR33)=0,"",$J33*(AC33/($AC33+$AO33+$AR33)))</f>
        <v/>
      </c>
      <c r="AD35" s="824"/>
      <c r="AE35" s="825"/>
      <c r="AF35" s="881" t="str">
        <f>IF(COUNT($Q33:$AB33,$AF33:$AN33,$AR33)=0,"",$J33*(AF33/($AC33+$AO33+$AR33)))</f>
        <v/>
      </c>
      <c r="AG35" s="882"/>
      <c r="AH35" s="883"/>
      <c r="AI35" s="881" t="str">
        <f>IF(COUNT($Q33:$AB33,$AF33:$AN33,$AR33)=0,"",$J33*(AI33/($AC33+$AO33+$AR33)))</f>
        <v/>
      </c>
      <c r="AJ35" s="882"/>
      <c r="AK35" s="883"/>
      <c r="AL35" s="881" t="str">
        <f>IF(COUNT($Q33:$AB33,$AF33:$AN33,$AR33)=0,"",$J33*(AL33/($AC33+$AO33+$AR33)))</f>
        <v/>
      </c>
      <c r="AM35" s="882"/>
      <c r="AN35" s="883"/>
      <c r="AO35" s="881" t="str">
        <f>IF(COUNT($Q33:$AB33,$AF33:$AN33,$AR33)=0,"",$J33*(AO33/($AC33+$AO33+$AR33)))</f>
        <v/>
      </c>
      <c r="AP35" s="882"/>
      <c r="AQ35" s="883"/>
      <c r="AR35" s="887" t="str">
        <f>IF(COUNT($Q33:$AB33,$AF33:$AN33,$AR33)=0,"",$J33*(AR33/($AC33+$AO33+$AR33)))</f>
        <v/>
      </c>
      <c r="AS35" s="888"/>
      <c r="AT35" s="889"/>
    </row>
    <row r="36" spans="1:46" s="14" customFormat="1" ht="12" customHeight="1">
      <c r="A36" s="789">
        <v>8</v>
      </c>
      <c r="B36" s="820"/>
      <c r="C36" s="821"/>
      <c r="D36" s="822"/>
      <c r="E36" s="826"/>
      <c r="F36" s="826"/>
      <c r="G36" s="826"/>
      <c r="H36" s="826"/>
      <c r="I36" s="826"/>
      <c r="J36" s="827"/>
      <c r="K36" s="827"/>
      <c r="L36" s="827"/>
      <c r="M36" s="828"/>
      <c r="N36" s="820"/>
      <c r="O36" s="821"/>
      <c r="P36" s="822"/>
      <c r="Q36" s="854"/>
      <c r="R36" s="855"/>
      <c r="S36" s="856"/>
      <c r="T36" s="854"/>
      <c r="U36" s="855"/>
      <c r="V36" s="856"/>
      <c r="W36" s="854"/>
      <c r="X36" s="855"/>
      <c r="Y36" s="856"/>
      <c r="Z36" s="854"/>
      <c r="AA36" s="855"/>
      <c r="AB36" s="856"/>
      <c r="AC36" s="884" t="str">
        <f>IF(COUNT($Q36:$AB36,$AF36:$AN36,$AR36)=0,"",SUM(Q36:AB36))</f>
        <v/>
      </c>
      <c r="AD36" s="885"/>
      <c r="AE36" s="886"/>
      <c r="AF36" s="854"/>
      <c r="AG36" s="855"/>
      <c r="AH36" s="856"/>
      <c r="AI36" s="854"/>
      <c r="AJ36" s="855"/>
      <c r="AK36" s="856"/>
      <c r="AL36" s="854"/>
      <c r="AM36" s="855"/>
      <c r="AN36" s="856"/>
      <c r="AO36" s="890" t="str">
        <f>IF(COUNT($Q36:$AB36,$AF36:$AN36,$AR36)=0,"",SUM(AF36:AN36))</f>
        <v/>
      </c>
      <c r="AP36" s="891"/>
      <c r="AQ36" s="892"/>
      <c r="AR36" s="854"/>
      <c r="AS36" s="855"/>
      <c r="AT36" s="856"/>
    </row>
    <row r="37" spans="1:46" s="14" customFormat="1" ht="12" customHeight="1">
      <c r="A37" s="789"/>
      <c r="B37" s="793"/>
      <c r="C37" s="794"/>
      <c r="D37" s="795"/>
      <c r="E37" s="826"/>
      <c r="F37" s="826"/>
      <c r="G37" s="826"/>
      <c r="H37" s="826"/>
      <c r="I37" s="826"/>
      <c r="J37" s="827"/>
      <c r="K37" s="827"/>
      <c r="L37" s="827"/>
      <c r="M37" s="828"/>
      <c r="N37" s="793"/>
      <c r="O37" s="794"/>
      <c r="P37" s="795"/>
      <c r="Q37" s="832" t="str">
        <f>IF(COUNT($Q36:$AB36,$AF36:$AN36,$AR36)=0,"",ROUND(Q36/SUM($Q36:$AB36,$AF36:$AN36,$AR36),3))</f>
        <v/>
      </c>
      <c r="R37" s="833"/>
      <c r="S37" s="834"/>
      <c r="T37" s="832" t="str">
        <f>IF(COUNT($Q36:$AB36,$AF36:$AN36,$AR36)=0,"",ROUND(T36/SUM($Q36:$AB36,$AF36:$AN36,$AR36),3))</f>
        <v/>
      </c>
      <c r="U37" s="833"/>
      <c r="V37" s="834"/>
      <c r="W37" s="832" t="str">
        <f>IF(COUNT($Q36:$AB36,$AF36:$AN36,$AR36)=0,"",ROUND(W36/SUM($Q36:$AB36,$AF36:$AN36,$AR36),3))</f>
        <v/>
      </c>
      <c r="X37" s="833"/>
      <c r="Y37" s="834"/>
      <c r="Z37" s="832" t="str">
        <f>IF(COUNT($Q36:$AB36,$AF36:$AN36,$AR36)=0,"",ROUND(Z36/SUM($Q36:$AB36,$AF36:$AN36,$AR36),3))</f>
        <v/>
      </c>
      <c r="AA37" s="833"/>
      <c r="AB37" s="834"/>
      <c r="AC37" s="832" t="str">
        <f>IF(COUNT($Q36:$AB36,$AF36:$AN36,$AR36)=0,"",ROUND(AC36/SUM($Q36:$AB36,$AF36:$AN36,$AR36),3))</f>
        <v/>
      </c>
      <c r="AD37" s="833"/>
      <c r="AE37" s="834"/>
      <c r="AF37" s="869" t="str">
        <f>IF(COUNT($Q36:$AB36,$AF36:$AN36,$AR36)=0,"",ROUND(AF36/SUM($Q36:$AB36,$AF36:$AN36,$AR36),3))</f>
        <v/>
      </c>
      <c r="AG37" s="870"/>
      <c r="AH37" s="871"/>
      <c r="AI37" s="869" t="str">
        <f>IF(COUNT($Q36:$AB36,$AF36:$AN36,$AR36)=0,"",ROUND(AI36/SUM($Q36:$AB36,$AF36:$AN36,$AR36),3))</f>
        <v/>
      </c>
      <c r="AJ37" s="870"/>
      <c r="AK37" s="871"/>
      <c r="AL37" s="869" t="str">
        <f>IF(COUNT($Q36:$AB36,$AF36:$AN36,$AR36)=0,"",ROUND(AL36/SUM($Q36:$AB36,$AF36:$AN36,$AR36),3))</f>
        <v/>
      </c>
      <c r="AM37" s="870"/>
      <c r="AN37" s="871"/>
      <c r="AO37" s="869" t="str">
        <f>IF(COUNT($Q36:$AB36,$AF36:$AN36,$AR36)=0,"",ROUND(AO36/SUM($Q36:$AB36,$AF36:$AN36,$AR36),3))</f>
        <v/>
      </c>
      <c r="AP37" s="870"/>
      <c r="AQ37" s="871"/>
      <c r="AR37" s="863" t="str">
        <f>IF(COUNT($Q36:$AB36,$AF36:$AN36,$AR36)=0,"",ROUND(AR36/SUM($Q36:$AB36,$AF36:$AN36,$AR36),3))</f>
        <v/>
      </c>
      <c r="AS37" s="864"/>
      <c r="AT37" s="865"/>
    </row>
    <row r="38" spans="1:46" s="14" customFormat="1" ht="12" customHeight="1">
      <c r="A38" s="789"/>
      <c r="B38" s="796"/>
      <c r="C38" s="797"/>
      <c r="D38" s="798"/>
      <c r="E38" s="826"/>
      <c r="F38" s="826"/>
      <c r="G38" s="826"/>
      <c r="H38" s="826"/>
      <c r="I38" s="826"/>
      <c r="J38" s="827"/>
      <c r="K38" s="827"/>
      <c r="L38" s="827"/>
      <c r="M38" s="828"/>
      <c r="N38" s="796"/>
      <c r="O38" s="797"/>
      <c r="P38" s="798"/>
      <c r="Q38" s="823" t="str">
        <f>IF(COUNT($Q36:$AB36,$AF36:$AN36,$AR36)=0,"",$J36*(Q36/($AC36+$AO36+$AR36)))</f>
        <v/>
      </c>
      <c r="R38" s="824"/>
      <c r="S38" s="825"/>
      <c r="T38" s="823" t="str">
        <f>IF(COUNT($Q36:$AB36,$AF36:$AN36,$AR36)=0,"",$J36*(T36/($AC36+$AO36+$AR36)))</f>
        <v/>
      </c>
      <c r="U38" s="824"/>
      <c r="V38" s="825"/>
      <c r="W38" s="823" t="str">
        <f>IF(COUNT($Q36:$AB36,$AF36:$AN36,$AR36)=0,"",$J36*(W36/($AC36+$AO36+$AR36)))</f>
        <v/>
      </c>
      <c r="X38" s="824"/>
      <c r="Y38" s="825"/>
      <c r="Z38" s="823" t="str">
        <f>IF(COUNT($Q36:$AB36,$AF36:$AN36,$AR36)=0,"",$J36*(Z36/($AC36+$AO36+$AR36)))</f>
        <v/>
      </c>
      <c r="AA38" s="824"/>
      <c r="AB38" s="825"/>
      <c r="AC38" s="823" t="str">
        <f>IF(COUNT($Q36:$AB36,$AF36:$AN36,$AR36)=0,"",$J36*(AC36/($AC36+$AO36+$AR36)))</f>
        <v/>
      </c>
      <c r="AD38" s="824"/>
      <c r="AE38" s="825"/>
      <c r="AF38" s="881" t="str">
        <f>IF(COUNT($Q36:$AB36,$AF36:$AN36,$AR36)=0,"",$J36*(AF36/($AC36+$AO36+$AR36)))</f>
        <v/>
      </c>
      <c r="AG38" s="882"/>
      <c r="AH38" s="883"/>
      <c r="AI38" s="881" t="str">
        <f>IF(COUNT($Q36:$AB36,$AF36:$AN36,$AR36)=0,"",$J36*(AI36/($AC36+$AO36+$AR36)))</f>
        <v/>
      </c>
      <c r="AJ38" s="882"/>
      <c r="AK38" s="883"/>
      <c r="AL38" s="881" t="str">
        <f>IF(COUNT($Q36:$AB36,$AF36:$AN36,$AR36)=0,"",$J36*(AL36/($AC36+$AO36+$AR36)))</f>
        <v/>
      </c>
      <c r="AM38" s="882"/>
      <c r="AN38" s="883"/>
      <c r="AO38" s="881" t="str">
        <f>IF(COUNT($Q36:$AB36,$AF36:$AN36,$AR36)=0,"",$J36*(AO36/($AC36+$AO36+$AR36)))</f>
        <v/>
      </c>
      <c r="AP38" s="882"/>
      <c r="AQ38" s="883"/>
      <c r="AR38" s="887" t="str">
        <f>IF(COUNT($Q36:$AB36,$AF36:$AN36,$AR36)=0,"",$J36*(AR36/($AC36+$AO36+$AR36)))</f>
        <v/>
      </c>
      <c r="AS38" s="888"/>
      <c r="AT38" s="889"/>
    </row>
    <row r="39" spans="1:46" s="14" customFormat="1" ht="12" customHeight="1">
      <c r="A39" s="789">
        <v>9</v>
      </c>
      <c r="B39" s="820"/>
      <c r="C39" s="821"/>
      <c r="D39" s="822"/>
      <c r="E39" s="826"/>
      <c r="F39" s="826"/>
      <c r="G39" s="826"/>
      <c r="H39" s="826"/>
      <c r="I39" s="826"/>
      <c r="J39" s="827"/>
      <c r="K39" s="827"/>
      <c r="L39" s="827"/>
      <c r="M39" s="828"/>
      <c r="N39" s="820"/>
      <c r="O39" s="821"/>
      <c r="P39" s="822"/>
      <c r="Q39" s="854"/>
      <c r="R39" s="855"/>
      <c r="S39" s="856"/>
      <c r="T39" s="854"/>
      <c r="U39" s="855"/>
      <c r="V39" s="856"/>
      <c r="W39" s="854"/>
      <c r="X39" s="855"/>
      <c r="Y39" s="856"/>
      <c r="Z39" s="854"/>
      <c r="AA39" s="855"/>
      <c r="AB39" s="856"/>
      <c r="AC39" s="884" t="str">
        <f>IF(COUNT($Q39:$AB39,$AF39:$AN39,$AR39)=0,"",SUM(Q39:AB39))</f>
        <v/>
      </c>
      <c r="AD39" s="885"/>
      <c r="AE39" s="886"/>
      <c r="AF39" s="854"/>
      <c r="AG39" s="855"/>
      <c r="AH39" s="856"/>
      <c r="AI39" s="854"/>
      <c r="AJ39" s="855"/>
      <c r="AK39" s="856"/>
      <c r="AL39" s="854"/>
      <c r="AM39" s="855"/>
      <c r="AN39" s="856"/>
      <c r="AO39" s="890" t="str">
        <f>IF(COUNT($Q39:$AB39,$AF39:$AN39,$AR39)=0,"",SUM(AF39:AN39))</f>
        <v/>
      </c>
      <c r="AP39" s="891"/>
      <c r="AQ39" s="892"/>
      <c r="AR39" s="854"/>
      <c r="AS39" s="855"/>
      <c r="AT39" s="856"/>
    </row>
    <row r="40" spans="1:46" s="14" customFormat="1" ht="12" customHeight="1">
      <c r="A40" s="789"/>
      <c r="B40" s="793"/>
      <c r="C40" s="794"/>
      <c r="D40" s="795"/>
      <c r="E40" s="826"/>
      <c r="F40" s="826"/>
      <c r="G40" s="826"/>
      <c r="H40" s="826"/>
      <c r="I40" s="826"/>
      <c r="J40" s="827"/>
      <c r="K40" s="827"/>
      <c r="L40" s="827"/>
      <c r="M40" s="828"/>
      <c r="N40" s="793"/>
      <c r="O40" s="794"/>
      <c r="P40" s="795"/>
      <c r="Q40" s="832" t="str">
        <f>IF(COUNT($Q39:$AB39,$AF39:$AN39,$AR39)=0,"",ROUND(Q39/SUM($Q39:$AB39,$AF39:$AN39,$AR39),3))</f>
        <v/>
      </c>
      <c r="R40" s="833"/>
      <c r="S40" s="834"/>
      <c r="T40" s="832" t="str">
        <f>IF(COUNT($Q39:$AB39,$AF39:$AN39,$AR39)=0,"",ROUND(T39/SUM($Q39:$AB39,$AF39:$AN39,$AR39),3))</f>
        <v/>
      </c>
      <c r="U40" s="833"/>
      <c r="V40" s="834"/>
      <c r="W40" s="832" t="str">
        <f>IF(COUNT($Q39:$AB39,$AF39:$AN39,$AR39)=0,"",ROUND(W39/SUM($Q39:$AB39,$AF39:$AN39,$AR39),3))</f>
        <v/>
      </c>
      <c r="X40" s="833"/>
      <c r="Y40" s="834"/>
      <c r="Z40" s="832" t="str">
        <f>IF(COUNT($Q39:$AB39,$AF39:$AN39,$AR39)=0,"",ROUND(Z39/SUM($Q39:$AB39,$AF39:$AN39,$AR39),3))</f>
        <v/>
      </c>
      <c r="AA40" s="833"/>
      <c r="AB40" s="834"/>
      <c r="AC40" s="832" t="str">
        <f>IF(COUNT($Q39:$AB39,$AF39:$AN39,$AR39)=0,"",ROUND(AC39/SUM($Q39:$AB39,$AF39:$AN39,$AR39),3))</f>
        <v/>
      </c>
      <c r="AD40" s="833"/>
      <c r="AE40" s="834"/>
      <c r="AF40" s="869" t="str">
        <f>IF(COUNT($Q39:$AB39,$AF39:$AN39,$AR39)=0,"",ROUND(AF39/SUM($Q39:$AB39,$AF39:$AN39,$AR39),3))</f>
        <v/>
      </c>
      <c r="AG40" s="870"/>
      <c r="AH40" s="871"/>
      <c r="AI40" s="869" t="str">
        <f>IF(COUNT($Q39:$AB39,$AF39:$AN39,$AR39)=0,"",ROUND(AI39/SUM($Q39:$AB39,$AF39:$AN39,$AR39),3))</f>
        <v/>
      </c>
      <c r="AJ40" s="870"/>
      <c r="AK40" s="871"/>
      <c r="AL40" s="869" t="str">
        <f>IF(COUNT($Q39:$AB39,$AF39:$AN39,$AR39)=0,"",ROUND(AL39/SUM($Q39:$AB39,$AF39:$AN39,$AR39),3))</f>
        <v/>
      </c>
      <c r="AM40" s="870"/>
      <c r="AN40" s="871"/>
      <c r="AO40" s="869" t="str">
        <f>IF(COUNT($Q39:$AB39,$AF39:$AN39,$AR39)=0,"",ROUND(AO39/SUM($Q39:$AB39,$AF39:$AN39,$AR39),3))</f>
        <v/>
      </c>
      <c r="AP40" s="870"/>
      <c r="AQ40" s="871"/>
      <c r="AR40" s="863" t="str">
        <f>IF(COUNT($Q39:$AB39,$AF39:$AN39,$AR39)=0,"",ROUND(AR39/SUM($Q39:$AB39,$AF39:$AN39,$AR39),3))</f>
        <v/>
      </c>
      <c r="AS40" s="864"/>
      <c r="AT40" s="865"/>
    </row>
    <row r="41" spans="1:46" s="14" customFormat="1" ht="12" customHeight="1">
      <c r="A41" s="789"/>
      <c r="B41" s="796"/>
      <c r="C41" s="797"/>
      <c r="D41" s="798"/>
      <c r="E41" s="826"/>
      <c r="F41" s="826"/>
      <c r="G41" s="826"/>
      <c r="H41" s="826"/>
      <c r="I41" s="826"/>
      <c r="J41" s="827"/>
      <c r="K41" s="827"/>
      <c r="L41" s="827"/>
      <c r="M41" s="828"/>
      <c r="N41" s="796"/>
      <c r="O41" s="797"/>
      <c r="P41" s="798"/>
      <c r="Q41" s="823" t="str">
        <f>IF(COUNT($Q39:$AB39,$AF39:$AN39,$AR39)=0,"",$J39*(Q39/($AC39+$AO39+$AR39)))</f>
        <v/>
      </c>
      <c r="R41" s="824"/>
      <c r="S41" s="825"/>
      <c r="T41" s="823" t="str">
        <f>IF(COUNT($Q39:$AB39,$AF39:$AN39,$AR39)=0,"",$J39*(T39/($AC39+$AO39+$AR39)))</f>
        <v/>
      </c>
      <c r="U41" s="824"/>
      <c r="V41" s="825"/>
      <c r="W41" s="823" t="str">
        <f>IF(COUNT($Q39:$AB39,$AF39:$AN39,$AR39)=0,"",$J39*(W39/($AC39+$AO39+$AR39)))</f>
        <v/>
      </c>
      <c r="X41" s="824"/>
      <c r="Y41" s="825"/>
      <c r="Z41" s="823" t="str">
        <f>IF(COUNT($Q39:$AB39,$AF39:$AN39,$AR39)=0,"",$J39*(Z39/($AC39+$AO39+$AR39)))</f>
        <v/>
      </c>
      <c r="AA41" s="824"/>
      <c r="AB41" s="825"/>
      <c r="AC41" s="823" t="str">
        <f>IF(COUNT($Q39:$AB39,$AF39:$AN39,$AR39)=0,"",$J39*(AC39/($AC39+$AO39+$AR39)))</f>
        <v/>
      </c>
      <c r="AD41" s="824"/>
      <c r="AE41" s="825"/>
      <c r="AF41" s="881" t="str">
        <f>IF(COUNT($Q39:$AB39,$AF39:$AN39,$AR39)=0,"",$J39*(AF39/($AC39+$AO39+$AR39)))</f>
        <v/>
      </c>
      <c r="AG41" s="882"/>
      <c r="AH41" s="883"/>
      <c r="AI41" s="881" t="str">
        <f>IF(COUNT($Q39:$AB39,$AF39:$AN39,$AR39)=0,"",$J39*(AI39/($AC39+$AO39+$AR39)))</f>
        <v/>
      </c>
      <c r="AJ41" s="882"/>
      <c r="AK41" s="883"/>
      <c r="AL41" s="881" t="str">
        <f>IF(COUNT($Q39:$AB39,$AF39:$AN39,$AR39)=0,"",$J39*(AL39/($AC39+$AO39+$AR39)))</f>
        <v/>
      </c>
      <c r="AM41" s="882"/>
      <c r="AN41" s="883"/>
      <c r="AO41" s="881" t="str">
        <f>IF(COUNT($Q39:$AB39,$AF39:$AN39,$AR39)=0,"",$J39*(AO39/($AC39+$AO39+$AR39)))</f>
        <v/>
      </c>
      <c r="AP41" s="882"/>
      <c r="AQ41" s="883"/>
      <c r="AR41" s="887" t="str">
        <f>IF(COUNT($Q39:$AB39,$AF39:$AN39,$AR39)=0,"",$J39*(AR39/($AC39+$AO39+$AR39)))</f>
        <v/>
      </c>
      <c r="AS41" s="888"/>
      <c r="AT41" s="889"/>
    </row>
    <row r="42" spans="1:46" s="14" customFormat="1" ht="12" customHeight="1">
      <c r="A42" s="789">
        <v>10</v>
      </c>
      <c r="B42" s="820"/>
      <c r="C42" s="821"/>
      <c r="D42" s="822"/>
      <c r="E42" s="826"/>
      <c r="F42" s="826"/>
      <c r="G42" s="826"/>
      <c r="H42" s="826"/>
      <c r="I42" s="826"/>
      <c r="J42" s="827"/>
      <c r="K42" s="827"/>
      <c r="L42" s="827"/>
      <c r="M42" s="828"/>
      <c r="N42" s="820"/>
      <c r="O42" s="821"/>
      <c r="P42" s="822"/>
      <c r="Q42" s="854"/>
      <c r="R42" s="855"/>
      <c r="S42" s="856"/>
      <c r="T42" s="854"/>
      <c r="U42" s="855"/>
      <c r="V42" s="856"/>
      <c r="W42" s="854"/>
      <c r="X42" s="855"/>
      <c r="Y42" s="856"/>
      <c r="Z42" s="854"/>
      <c r="AA42" s="855"/>
      <c r="AB42" s="856"/>
      <c r="AC42" s="884" t="str">
        <f>IF(COUNT($Q42:$AB42,$AF42:$AN42,$AR42)=0,"",SUM(Q42:AB42))</f>
        <v/>
      </c>
      <c r="AD42" s="885"/>
      <c r="AE42" s="886"/>
      <c r="AF42" s="854"/>
      <c r="AG42" s="855"/>
      <c r="AH42" s="856"/>
      <c r="AI42" s="854"/>
      <c r="AJ42" s="855"/>
      <c r="AK42" s="856"/>
      <c r="AL42" s="854"/>
      <c r="AM42" s="855"/>
      <c r="AN42" s="856"/>
      <c r="AO42" s="890" t="str">
        <f>IF(COUNT($Q42:$AB42,$AF42:$AN42,$AR42)=0,"",SUM(AF42:AN42))</f>
        <v/>
      </c>
      <c r="AP42" s="891"/>
      <c r="AQ42" s="892"/>
      <c r="AR42" s="854"/>
      <c r="AS42" s="855"/>
      <c r="AT42" s="856"/>
    </row>
    <row r="43" spans="1:46" s="14" customFormat="1" ht="12" customHeight="1">
      <c r="A43" s="789"/>
      <c r="B43" s="793"/>
      <c r="C43" s="794"/>
      <c r="D43" s="795"/>
      <c r="E43" s="826"/>
      <c r="F43" s="826"/>
      <c r="G43" s="826"/>
      <c r="H43" s="826"/>
      <c r="I43" s="826"/>
      <c r="J43" s="827"/>
      <c r="K43" s="827"/>
      <c r="L43" s="827"/>
      <c r="M43" s="828"/>
      <c r="N43" s="793"/>
      <c r="O43" s="794"/>
      <c r="P43" s="795"/>
      <c r="Q43" s="832" t="str">
        <f>IF(COUNT($Q42:$AB42,$AF42:$AN42,$AR42)=0,"",ROUND(Q42/SUM($Q42:$AB42,$AF42:$AN42,$AR42),3))</f>
        <v/>
      </c>
      <c r="R43" s="833"/>
      <c r="S43" s="834"/>
      <c r="T43" s="832" t="str">
        <f>IF(COUNT($Q42:$AB42,$AF42:$AN42,$AR42)=0,"",ROUND(T42/SUM($Q42:$AB42,$AF42:$AN42,$AR42),3))</f>
        <v/>
      </c>
      <c r="U43" s="833"/>
      <c r="V43" s="834"/>
      <c r="W43" s="832" t="str">
        <f>IF(COUNT($Q42:$AB42,$AF42:$AN42,$AR42)=0,"",ROUND(W42/SUM($Q42:$AB42,$AF42:$AN42,$AR42),3))</f>
        <v/>
      </c>
      <c r="X43" s="833"/>
      <c r="Y43" s="834"/>
      <c r="Z43" s="832" t="str">
        <f>IF(COUNT($Q42:$AB42,$AF42:$AN42,$AR42)=0,"",ROUND(Z42/SUM($Q42:$AB42,$AF42:$AN42,$AR42),3))</f>
        <v/>
      </c>
      <c r="AA43" s="833"/>
      <c r="AB43" s="834"/>
      <c r="AC43" s="832" t="str">
        <f>IF(COUNT($Q42:$AB42,$AF42:$AN42,$AR42)=0,"",ROUND(AC42/SUM($Q42:$AB42,$AF42:$AN42,$AR42),3))</f>
        <v/>
      </c>
      <c r="AD43" s="833"/>
      <c r="AE43" s="834"/>
      <c r="AF43" s="869" t="str">
        <f>IF(COUNT($Q42:$AB42,$AF42:$AN42,$AR42)=0,"",ROUND(AF42/SUM($Q42:$AB42,$AF42:$AN42,$AR42),3))</f>
        <v/>
      </c>
      <c r="AG43" s="870"/>
      <c r="AH43" s="871"/>
      <c r="AI43" s="869" t="str">
        <f>IF(COUNT($Q42:$AB42,$AF42:$AN42,$AR42)=0,"",ROUND(AI42/SUM($Q42:$AB42,$AF42:$AN42,$AR42),3))</f>
        <v/>
      </c>
      <c r="AJ43" s="870"/>
      <c r="AK43" s="871"/>
      <c r="AL43" s="869" t="str">
        <f>IF(COUNT($Q42:$AB42,$AF42:$AN42,$AR42)=0,"",ROUND(AL42/SUM($Q42:$AB42,$AF42:$AN42,$AR42),3))</f>
        <v/>
      </c>
      <c r="AM43" s="870"/>
      <c r="AN43" s="871"/>
      <c r="AO43" s="869" t="str">
        <f>IF(COUNT($Q42:$AB42,$AF42:$AN42,$AR42)=0,"",ROUND(AO42/SUM($Q42:$AB42,$AF42:$AN42,$AR42),3))</f>
        <v/>
      </c>
      <c r="AP43" s="870"/>
      <c r="AQ43" s="871"/>
      <c r="AR43" s="863" t="str">
        <f>IF(COUNT($Q42:$AB42,$AF42:$AN42,$AR42)=0,"",ROUND(AR42/SUM($Q42:$AB42,$AF42:$AN42,$AR42),3))</f>
        <v/>
      </c>
      <c r="AS43" s="864"/>
      <c r="AT43" s="865"/>
    </row>
    <row r="44" spans="1:46" s="14" customFormat="1" ht="12" customHeight="1">
      <c r="A44" s="789"/>
      <c r="B44" s="796"/>
      <c r="C44" s="797"/>
      <c r="D44" s="798"/>
      <c r="E44" s="826"/>
      <c r="F44" s="826"/>
      <c r="G44" s="826"/>
      <c r="H44" s="826"/>
      <c r="I44" s="826"/>
      <c r="J44" s="827"/>
      <c r="K44" s="827"/>
      <c r="L44" s="827"/>
      <c r="M44" s="828"/>
      <c r="N44" s="796"/>
      <c r="O44" s="797"/>
      <c r="P44" s="798"/>
      <c r="Q44" s="823" t="str">
        <f>IF(COUNT($Q42:$AB42,$AF42:$AN42,$AR42)=0,"",$J42*(Q42/($AC42+$AO42+$AR42)))</f>
        <v/>
      </c>
      <c r="R44" s="824"/>
      <c r="S44" s="825"/>
      <c r="T44" s="823" t="str">
        <f>IF(COUNT($Q42:$AB42,$AF42:$AN42,$AR42)=0,"",$J42*(T42/($AC42+$AO42+$AR42)))</f>
        <v/>
      </c>
      <c r="U44" s="824"/>
      <c r="V44" s="825"/>
      <c r="W44" s="823" t="str">
        <f>IF(COUNT($Q42:$AB42,$AF42:$AN42,$AR42)=0,"",$J42*(W42/($AC42+$AO42+$AR42)))</f>
        <v/>
      </c>
      <c r="X44" s="824"/>
      <c r="Y44" s="825"/>
      <c r="Z44" s="823" t="str">
        <f>IF(COUNT($Q42:$AB42,$AF42:$AN42,$AR42)=0,"",$J42*(Z42/($AC42+$AO42+$AR42)))</f>
        <v/>
      </c>
      <c r="AA44" s="824"/>
      <c r="AB44" s="825"/>
      <c r="AC44" s="823" t="str">
        <f>IF(COUNT($Q42:$AB42,$AF42:$AN42,$AR42)=0,"",$J42*(AC42/($AC42+$AO42+$AR42)))</f>
        <v/>
      </c>
      <c r="AD44" s="824"/>
      <c r="AE44" s="825"/>
      <c r="AF44" s="881" t="str">
        <f>IF(COUNT($Q42:$AB42,$AF42:$AN42,$AR42)=0,"",$J42*(AF42/($AC42+$AO42+$AR42)))</f>
        <v/>
      </c>
      <c r="AG44" s="882"/>
      <c r="AH44" s="883"/>
      <c r="AI44" s="881" t="str">
        <f>IF(COUNT($Q42:$AB42,$AF42:$AN42,$AR42)=0,"",$J42*(AI42/($AC42+$AO42+$AR42)))</f>
        <v/>
      </c>
      <c r="AJ44" s="882"/>
      <c r="AK44" s="883"/>
      <c r="AL44" s="881" t="str">
        <f>IF(COUNT($Q42:$AB42,$AF42:$AN42,$AR42)=0,"",$J42*(AL42/($AC42+$AO42+$AR42)))</f>
        <v/>
      </c>
      <c r="AM44" s="882"/>
      <c r="AN44" s="883"/>
      <c r="AO44" s="881" t="str">
        <f>IF(COUNT($Q42:$AB42,$AF42:$AN42,$AR42)=0,"",$J42*(AO42/($AC42+$AO42+$AR42)))</f>
        <v/>
      </c>
      <c r="AP44" s="882"/>
      <c r="AQ44" s="883"/>
      <c r="AR44" s="887" t="str">
        <f>IF(COUNT($Q42:$AB42,$AF42:$AN42,$AR42)=0,"",$J42*(AR42/($AC42+$AO42+$AR42)))</f>
        <v/>
      </c>
      <c r="AS44" s="888"/>
      <c r="AT44" s="889"/>
    </row>
    <row r="45" spans="1:46" s="14" customFormat="1" ht="12" customHeight="1">
      <c r="A45" s="13"/>
      <c r="B45" s="893" t="s">
        <v>183</v>
      </c>
      <c r="C45" s="894"/>
      <c r="D45" s="894"/>
      <c r="E45" s="894"/>
      <c r="F45" s="894"/>
      <c r="G45" s="894"/>
      <c r="H45" s="894"/>
      <c r="I45" s="894"/>
      <c r="J45" s="895">
        <f>IF(COUNT(J15:M44)=0,"",SUM(J15:M44))</f>
        <v>0</v>
      </c>
      <c r="K45" s="896"/>
      <c r="L45" s="896"/>
      <c r="M45" s="897"/>
      <c r="N45" s="789"/>
      <c r="O45" s="789"/>
      <c r="P45" s="789"/>
      <c r="Q45" s="823">
        <f>IF(COUNT(Q15,Q18,Q21,Q24,Q27,Q30,Q33,Q36,Q39,Q42)=0,"",SUM(Q17,Q20,Q23,Q26,Q29,Q32,Q35,Q38,Q41,Q44))</f>
        <v>0</v>
      </c>
      <c r="R45" s="824"/>
      <c r="S45" s="825"/>
      <c r="T45" s="823">
        <f>IF(COUNT(T15,T18,T21,T24,T27,T30,T33,T36,T39,T42)=0,"",SUM(T17,T20,T23,T26,T29,T32,T35,T38,T41,T44))</f>
        <v>0</v>
      </c>
      <c r="U45" s="824"/>
      <c r="V45" s="825"/>
      <c r="W45" s="823">
        <f>IF(COUNT(W15,W18,W21,W24,W27,W30,W33,W36,W39,W42)=0,"",SUM(W17,W20,W23,W26,W29,W32,W35,W38,W41,W44))</f>
        <v>0</v>
      </c>
      <c r="X45" s="824"/>
      <c r="Y45" s="825"/>
      <c r="Z45" s="823" t="str">
        <f>IF(COUNT(Z15,Z18,Z21,Z24,Z27,Z30,Z33,Z36,Z39,Z42)=0,"",SUM(Z17,Z20,Z23,Z26,Z29,Z32,Z35,Z38,Z41,Z44))</f>
        <v/>
      </c>
      <c r="AA45" s="824"/>
      <c r="AB45" s="825"/>
      <c r="AC45" s="823">
        <f>IF(COUNT(AC15,AC18,AC21,AC24,AC27,AC30,AC33,AC36,AC39,AC42)=0,"",SUM(AC17,AC20,AC23,AC26,AC29,AC32,AC35,AC38,AC41,AC44))</f>
        <v>0</v>
      </c>
      <c r="AD45" s="824"/>
      <c r="AE45" s="825"/>
      <c r="AF45" s="881">
        <f>IF(COUNT(AF15,AF18,AF21,AF24,AF27,AF30,AF33,AF36,AF39,AF42)=0,"",SUM(AF17,AF20,AF23,AF26,AF29,AF32,AF35,AF38,AF41,AF44))</f>
        <v>0</v>
      </c>
      <c r="AG45" s="882"/>
      <c r="AH45" s="883"/>
      <c r="AI45" s="881" t="str">
        <f>IF(COUNT(AI15,AI18,AI21,AI24,AI27,AI30,AI33,AI36,AI39,AI42)=0,"",SUM(AI17,AI20,AI23,AI26,AI29,AI32,AI35,AI38,AI41,AI44))</f>
        <v/>
      </c>
      <c r="AJ45" s="882"/>
      <c r="AK45" s="883"/>
      <c r="AL45" s="881" t="str">
        <f>IF(COUNT(AL15,AL18,AL21,AL24,AL27,AL30,AL33,AL36,AL39,AL42)=0,"",SUM(AL17,AL20,AL23,AL26,AL29,AL32,AL35,AL38,AL41,AL44))</f>
        <v/>
      </c>
      <c r="AM45" s="882"/>
      <c r="AN45" s="883"/>
      <c r="AO45" s="881">
        <f>IF(COUNT(AO15,AO18,AO21,AO24,AO27,AO30,AO33,AO36,AO39,AO42)=0,"",SUM(AO17,AO20,AO23,AO26,AO29,AO32,AO35,AO38,AO41,AO44))</f>
        <v>0</v>
      </c>
      <c r="AP45" s="882"/>
      <c r="AQ45" s="883"/>
      <c r="AR45" s="887">
        <f>IF(COUNT(AR15,AR18,AR21,AR24,AR27,AR30,AR33,AR36,AR39,AR42)=0,"",SUM(AR17,AR20,AR23,AR26,AR29,AR32,AR35,AR38,AR41,AR44))</f>
        <v>0</v>
      </c>
      <c r="AS45" s="888"/>
      <c r="AT45" s="889"/>
    </row>
    <row r="46" spans="1:46" s="14" customFormat="1" ht="12" customHeight="1">
      <c r="A46" s="17"/>
      <c r="B46" s="17"/>
      <c r="C46" s="17"/>
      <c r="D46" s="17"/>
      <c r="E46" s="17"/>
      <c r="F46" s="17"/>
      <c r="G46" s="17"/>
      <c r="H46" s="17"/>
      <c r="I46" s="17"/>
      <c r="J46" s="19"/>
      <c r="K46" s="19"/>
      <c r="L46" s="19"/>
      <c r="M46" s="19"/>
      <c r="N46" s="17"/>
      <c r="O46" s="17"/>
      <c r="P46" s="17"/>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row>
    <row r="47" spans="1:46" s="14" customFormat="1" ht="12" customHeight="1">
      <c r="A47" s="17"/>
      <c r="B47" s="17"/>
      <c r="C47" s="17"/>
      <c r="D47" s="17"/>
      <c r="E47" s="17"/>
      <c r="F47" s="17"/>
      <c r="G47" s="17"/>
      <c r="H47" s="17"/>
      <c r="I47" s="17"/>
      <c r="J47" s="19"/>
      <c r="K47" s="19"/>
      <c r="L47" s="19"/>
      <c r="M47" s="19"/>
      <c r="N47" s="17"/>
      <c r="O47" s="17"/>
      <c r="P47" s="17"/>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row>
    <row r="48" spans="1:46" s="2" customFormat="1" ht="12" customHeight="1">
      <c r="B48" s="72"/>
      <c r="C48" s="72"/>
      <c r="D48" s="72"/>
      <c r="E48" s="72"/>
      <c r="F48" s="72"/>
      <c r="G48" s="72"/>
      <c r="H48" s="72"/>
      <c r="I48" s="72"/>
      <c r="J48" s="72"/>
      <c r="K48" s="73"/>
      <c r="L48" s="73"/>
      <c r="M48" s="73"/>
      <c r="N48" s="73"/>
      <c r="O48" s="73"/>
      <c r="P48" s="73"/>
      <c r="Q48" s="73"/>
      <c r="R48" s="73"/>
      <c r="S48" s="73"/>
      <c r="T48" s="3"/>
      <c r="U48" s="3"/>
      <c r="V48" s="3"/>
      <c r="W48" s="3"/>
      <c r="X48" s="3"/>
      <c r="Y48" s="3"/>
      <c r="Z48" s="3"/>
      <c r="AA48" s="3"/>
      <c r="AB48" s="3"/>
      <c r="AC48" s="3"/>
      <c r="AD48" s="3"/>
      <c r="AE48" s="56"/>
      <c r="AF48" s="72"/>
      <c r="AG48" s="72"/>
      <c r="AH48" s="72"/>
      <c r="AI48" s="72"/>
      <c r="AJ48" s="72"/>
      <c r="AK48" s="72"/>
      <c r="AS48" s="135"/>
      <c r="AT48" s="56" t="s">
        <v>242</v>
      </c>
    </row>
    <row r="49" spans="1:46" s="2" customFormat="1" ht="12" customHeight="1">
      <c r="A49" s="71"/>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844" t="s">
        <v>163</v>
      </c>
      <c r="AJ49" s="844"/>
      <c r="AK49" s="844"/>
      <c r="AL49" s="843"/>
      <c r="AM49" s="843"/>
      <c r="AN49" s="843"/>
      <c r="AO49" s="843"/>
      <c r="AP49" s="843"/>
      <c r="AQ49" s="843"/>
      <c r="AR49" s="843"/>
      <c r="AS49" s="843"/>
      <c r="AT49" s="843"/>
    </row>
    <row r="50" spans="1:46" s="3" customFormat="1" ht="12" customHeight="1">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2"/>
      <c r="AC50" s="1"/>
      <c r="AD50" s="1"/>
      <c r="AE50" s="1"/>
      <c r="AF50" s="1"/>
      <c r="AG50" s="1"/>
      <c r="AH50" s="1"/>
      <c r="AI50" s="844" t="s">
        <v>164</v>
      </c>
      <c r="AJ50" s="844"/>
      <c r="AK50" s="844"/>
      <c r="AL50" s="846" t="s">
        <v>289</v>
      </c>
      <c r="AM50" s="846"/>
      <c r="AN50" s="846"/>
      <c r="AO50" s="846"/>
      <c r="AP50" s="846"/>
      <c r="AQ50" s="846"/>
      <c r="AR50" s="846"/>
      <c r="AS50" s="846"/>
      <c r="AT50" s="846"/>
    </row>
    <row r="51" spans="1:46" s="3" customFormat="1" ht="12" customHeight="1">
      <c r="A51" s="8" t="s">
        <v>134</v>
      </c>
      <c r="B51" s="9"/>
      <c r="C51" s="9"/>
      <c r="D51" s="9"/>
      <c r="E51" s="9"/>
      <c r="F51" s="9"/>
      <c r="G51" s="9"/>
      <c r="H51" s="9"/>
      <c r="I51" s="9"/>
      <c r="J51" s="9"/>
      <c r="K51" s="9"/>
      <c r="L51" s="9"/>
      <c r="M51" s="7"/>
      <c r="O51" s="9"/>
      <c r="P51" s="9"/>
      <c r="Q51" s="9"/>
      <c r="R51" s="9"/>
      <c r="S51" s="10"/>
      <c r="AE51" s="12"/>
      <c r="AF51" s="9"/>
      <c r="AG51" s="9"/>
      <c r="AH51" s="10"/>
      <c r="AI51" s="10"/>
      <c r="AJ51" s="11"/>
      <c r="AK51" s="10"/>
      <c r="AT51" s="12" t="s">
        <v>177</v>
      </c>
    </row>
    <row r="52" spans="1:46" s="3" customFormat="1" ht="12" customHeight="1">
      <c r="A52" s="789" t="s">
        <v>171</v>
      </c>
      <c r="B52" s="802" t="s">
        <v>172</v>
      </c>
      <c r="C52" s="803"/>
      <c r="D52" s="804"/>
      <c r="E52" s="802" t="s">
        <v>109</v>
      </c>
      <c r="F52" s="803"/>
      <c r="G52" s="803"/>
      <c r="H52" s="803"/>
      <c r="I52" s="804"/>
      <c r="J52" s="811" t="s">
        <v>173</v>
      </c>
      <c r="K52" s="812"/>
      <c r="L52" s="812"/>
      <c r="M52" s="813"/>
      <c r="N52" s="802" t="s">
        <v>174</v>
      </c>
      <c r="O52" s="803"/>
      <c r="P52" s="804"/>
      <c r="Q52" s="853" t="s">
        <v>184</v>
      </c>
      <c r="R52" s="853"/>
      <c r="S52" s="853"/>
      <c r="T52" s="853"/>
      <c r="U52" s="853"/>
      <c r="V52" s="853"/>
      <c r="W52" s="853"/>
      <c r="X52" s="853"/>
      <c r="Y52" s="853"/>
      <c r="Z52" s="853"/>
      <c r="AA52" s="853"/>
      <c r="AB52" s="853"/>
      <c r="AC52" s="853"/>
      <c r="AD52" s="853"/>
      <c r="AE52" s="853"/>
      <c r="AF52" s="850" t="s">
        <v>185</v>
      </c>
      <c r="AG52" s="851"/>
      <c r="AH52" s="851"/>
      <c r="AI52" s="851"/>
      <c r="AJ52" s="851"/>
      <c r="AK52" s="851"/>
      <c r="AL52" s="851"/>
      <c r="AM52" s="851"/>
      <c r="AN52" s="851"/>
      <c r="AO52" s="851"/>
      <c r="AP52" s="851"/>
      <c r="AQ52" s="852"/>
      <c r="AR52" s="845" t="s">
        <v>165</v>
      </c>
      <c r="AS52" s="845"/>
      <c r="AT52" s="845"/>
    </row>
    <row r="53" spans="1:46" s="3" customFormat="1" ht="12" customHeight="1">
      <c r="A53" s="789"/>
      <c r="B53" s="805"/>
      <c r="C53" s="806"/>
      <c r="D53" s="807"/>
      <c r="E53" s="805"/>
      <c r="F53" s="806"/>
      <c r="G53" s="806"/>
      <c r="H53" s="806"/>
      <c r="I53" s="807"/>
      <c r="J53" s="814"/>
      <c r="K53" s="815"/>
      <c r="L53" s="815"/>
      <c r="M53" s="816"/>
      <c r="N53" s="805"/>
      <c r="O53" s="806"/>
      <c r="P53" s="807"/>
      <c r="Q53" s="799" t="s">
        <v>130</v>
      </c>
      <c r="R53" s="800"/>
      <c r="S53" s="801"/>
      <c r="T53" s="799" t="s">
        <v>132</v>
      </c>
      <c r="U53" s="800"/>
      <c r="V53" s="801"/>
      <c r="W53" s="799" t="s">
        <v>133</v>
      </c>
      <c r="X53" s="800"/>
      <c r="Y53" s="801"/>
      <c r="Z53" s="820" t="s">
        <v>166</v>
      </c>
      <c r="AA53" s="821"/>
      <c r="AB53" s="822"/>
      <c r="AC53" s="820" t="s">
        <v>167</v>
      </c>
      <c r="AD53" s="821"/>
      <c r="AE53" s="822"/>
      <c r="AF53" s="799" t="s">
        <v>175</v>
      </c>
      <c r="AG53" s="800"/>
      <c r="AH53" s="801"/>
      <c r="AI53" s="799" t="s">
        <v>182</v>
      </c>
      <c r="AJ53" s="800"/>
      <c r="AK53" s="801"/>
      <c r="AL53" s="820" t="s">
        <v>166</v>
      </c>
      <c r="AM53" s="821"/>
      <c r="AN53" s="822"/>
      <c r="AO53" s="820" t="s">
        <v>167</v>
      </c>
      <c r="AP53" s="821"/>
      <c r="AQ53" s="822"/>
      <c r="AR53" s="845"/>
      <c r="AS53" s="845"/>
      <c r="AT53" s="845"/>
    </row>
    <row r="54" spans="1:46" s="3" customFormat="1" ht="12" customHeight="1">
      <c r="A54" s="789"/>
      <c r="B54" s="805"/>
      <c r="C54" s="806"/>
      <c r="D54" s="807"/>
      <c r="E54" s="805"/>
      <c r="F54" s="806"/>
      <c r="G54" s="806"/>
      <c r="H54" s="806"/>
      <c r="I54" s="807"/>
      <c r="J54" s="814"/>
      <c r="K54" s="815"/>
      <c r="L54" s="815"/>
      <c r="M54" s="816"/>
      <c r="N54" s="805"/>
      <c r="O54" s="806"/>
      <c r="P54" s="807"/>
      <c r="Q54" s="790" t="str">
        <f>Q9</f>
        <v>青少年育成事業</v>
      </c>
      <c r="R54" s="791"/>
      <c r="S54" s="792"/>
      <c r="T54" s="790" t="str">
        <f>T9</f>
        <v>まちづくり事業</v>
      </c>
      <c r="U54" s="791"/>
      <c r="V54" s="792"/>
      <c r="W54" s="790" t="str">
        <f>W9</f>
        <v>環境事業</v>
      </c>
      <c r="X54" s="791"/>
      <c r="Y54" s="792"/>
      <c r="Z54" s="793"/>
      <c r="AA54" s="794"/>
      <c r="AB54" s="795"/>
      <c r="AC54" s="793"/>
      <c r="AD54" s="794"/>
      <c r="AE54" s="795"/>
      <c r="AF54" s="790" t="str">
        <f>AF9</f>
        <v>その他の
関連事業</v>
      </c>
      <c r="AG54" s="791"/>
      <c r="AH54" s="792"/>
      <c r="AI54" s="75"/>
      <c r="AJ54" s="76"/>
      <c r="AK54" s="77"/>
      <c r="AL54" s="793"/>
      <c r="AM54" s="794"/>
      <c r="AN54" s="795"/>
      <c r="AO54" s="793"/>
      <c r="AP54" s="794"/>
      <c r="AQ54" s="795"/>
      <c r="AR54" s="845"/>
      <c r="AS54" s="845"/>
      <c r="AT54" s="845"/>
    </row>
    <row r="55" spans="1:46" s="3" customFormat="1" ht="12" customHeight="1">
      <c r="A55" s="789"/>
      <c r="B55" s="805"/>
      <c r="C55" s="806"/>
      <c r="D55" s="807"/>
      <c r="E55" s="805"/>
      <c r="F55" s="806"/>
      <c r="G55" s="806"/>
      <c r="H55" s="806"/>
      <c r="I55" s="807"/>
      <c r="J55" s="814"/>
      <c r="K55" s="815"/>
      <c r="L55" s="815"/>
      <c r="M55" s="816"/>
      <c r="N55" s="805"/>
      <c r="O55" s="806"/>
      <c r="P55" s="807"/>
      <c r="Q55" s="793"/>
      <c r="R55" s="794"/>
      <c r="S55" s="795"/>
      <c r="T55" s="793"/>
      <c r="U55" s="794"/>
      <c r="V55" s="795"/>
      <c r="W55" s="793"/>
      <c r="X55" s="794"/>
      <c r="Y55" s="795"/>
      <c r="Z55" s="793"/>
      <c r="AA55" s="794"/>
      <c r="AB55" s="795"/>
      <c r="AC55" s="793"/>
      <c r="AD55" s="794"/>
      <c r="AE55" s="795"/>
      <c r="AF55" s="793"/>
      <c r="AG55" s="794"/>
      <c r="AH55" s="795"/>
      <c r="AI55" s="49"/>
      <c r="AJ55" s="50"/>
      <c r="AK55" s="51"/>
      <c r="AL55" s="793"/>
      <c r="AM55" s="794"/>
      <c r="AN55" s="795"/>
      <c r="AO55" s="793"/>
      <c r="AP55" s="794"/>
      <c r="AQ55" s="795"/>
      <c r="AR55" s="845"/>
      <c r="AS55" s="845"/>
      <c r="AT55" s="845"/>
    </row>
    <row r="56" spans="1:46" s="3" customFormat="1" ht="12" customHeight="1">
      <c r="A56" s="789"/>
      <c r="B56" s="805"/>
      <c r="C56" s="806"/>
      <c r="D56" s="807"/>
      <c r="E56" s="805"/>
      <c r="F56" s="806"/>
      <c r="G56" s="806"/>
      <c r="H56" s="806"/>
      <c r="I56" s="807"/>
      <c r="J56" s="814"/>
      <c r="K56" s="815"/>
      <c r="L56" s="815"/>
      <c r="M56" s="816"/>
      <c r="N56" s="805"/>
      <c r="O56" s="806"/>
      <c r="P56" s="807"/>
      <c r="Q56" s="793"/>
      <c r="R56" s="794"/>
      <c r="S56" s="795"/>
      <c r="T56" s="793"/>
      <c r="U56" s="794"/>
      <c r="V56" s="795"/>
      <c r="W56" s="793"/>
      <c r="X56" s="794"/>
      <c r="Y56" s="795"/>
      <c r="Z56" s="793"/>
      <c r="AA56" s="794"/>
      <c r="AB56" s="795"/>
      <c r="AC56" s="793"/>
      <c r="AD56" s="794"/>
      <c r="AE56" s="795"/>
      <c r="AF56" s="793"/>
      <c r="AG56" s="794"/>
      <c r="AH56" s="795"/>
      <c r="AI56" s="49"/>
      <c r="AJ56" s="50"/>
      <c r="AK56" s="51"/>
      <c r="AL56" s="793"/>
      <c r="AM56" s="794"/>
      <c r="AN56" s="795"/>
      <c r="AO56" s="793"/>
      <c r="AP56" s="794"/>
      <c r="AQ56" s="795"/>
      <c r="AR56" s="845"/>
      <c r="AS56" s="845"/>
      <c r="AT56" s="845"/>
    </row>
    <row r="57" spans="1:46" s="3" customFormat="1" ht="12" customHeight="1">
      <c r="A57" s="789"/>
      <c r="B57" s="805"/>
      <c r="C57" s="806"/>
      <c r="D57" s="807"/>
      <c r="E57" s="805"/>
      <c r="F57" s="806"/>
      <c r="G57" s="806"/>
      <c r="H57" s="806"/>
      <c r="I57" s="807"/>
      <c r="J57" s="814"/>
      <c r="K57" s="815"/>
      <c r="L57" s="815"/>
      <c r="M57" s="816"/>
      <c r="N57" s="805"/>
      <c r="O57" s="806"/>
      <c r="P57" s="807"/>
      <c r="Q57" s="793"/>
      <c r="R57" s="794"/>
      <c r="S57" s="795"/>
      <c r="T57" s="793"/>
      <c r="U57" s="794"/>
      <c r="V57" s="795"/>
      <c r="W57" s="793"/>
      <c r="X57" s="794"/>
      <c r="Y57" s="795"/>
      <c r="Z57" s="793"/>
      <c r="AA57" s="794"/>
      <c r="AB57" s="795"/>
      <c r="AC57" s="793"/>
      <c r="AD57" s="794"/>
      <c r="AE57" s="795"/>
      <c r="AF57" s="793"/>
      <c r="AG57" s="794"/>
      <c r="AH57" s="795"/>
      <c r="AI57" s="49"/>
      <c r="AJ57" s="50"/>
      <c r="AK57" s="51"/>
      <c r="AL57" s="793"/>
      <c r="AM57" s="794"/>
      <c r="AN57" s="795"/>
      <c r="AO57" s="793"/>
      <c r="AP57" s="794"/>
      <c r="AQ57" s="795"/>
      <c r="AR57" s="845"/>
      <c r="AS57" s="845"/>
      <c r="AT57" s="845"/>
    </row>
    <row r="58" spans="1:46" s="3" customFormat="1" ht="12" customHeight="1">
      <c r="A58" s="789"/>
      <c r="B58" s="805"/>
      <c r="C58" s="806"/>
      <c r="D58" s="807"/>
      <c r="E58" s="805"/>
      <c r="F58" s="806"/>
      <c r="G58" s="806"/>
      <c r="H58" s="806"/>
      <c r="I58" s="807"/>
      <c r="J58" s="814"/>
      <c r="K58" s="815"/>
      <c r="L58" s="815"/>
      <c r="M58" s="816"/>
      <c r="N58" s="805"/>
      <c r="O58" s="806"/>
      <c r="P58" s="807"/>
      <c r="Q58" s="793"/>
      <c r="R58" s="794"/>
      <c r="S58" s="795"/>
      <c r="T58" s="793"/>
      <c r="U58" s="794"/>
      <c r="V58" s="795"/>
      <c r="W58" s="793"/>
      <c r="X58" s="794"/>
      <c r="Y58" s="795"/>
      <c r="Z58" s="793"/>
      <c r="AA58" s="794"/>
      <c r="AB58" s="795"/>
      <c r="AC58" s="793"/>
      <c r="AD58" s="794"/>
      <c r="AE58" s="795"/>
      <c r="AF58" s="793"/>
      <c r="AG58" s="794"/>
      <c r="AH58" s="795"/>
      <c r="AI58" s="904"/>
      <c r="AJ58" s="904"/>
      <c r="AK58" s="904"/>
      <c r="AL58" s="793"/>
      <c r="AM58" s="794"/>
      <c r="AN58" s="795"/>
      <c r="AO58" s="793"/>
      <c r="AP58" s="794"/>
      <c r="AQ58" s="795"/>
      <c r="AR58" s="845"/>
      <c r="AS58" s="845"/>
      <c r="AT58" s="845"/>
    </row>
    <row r="59" spans="1:46" s="3" customFormat="1" ht="12" customHeight="1">
      <c r="A59" s="789"/>
      <c r="B59" s="808"/>
      <c r="C59" s="809"/>
      <c r="D59" s="810"/>
      <c r="E59" s="808"/>
      <c r="F59" s="809"/>
      <c r="G59" s="809"/>
      <c r="H59" s="809"/>
      <c r="I59" s="810"/>
      <c r="J59" s="817"/>
      <c r="K59" s="818"/>
      <c r="L59" s="818"/>
      <c r="M59" s="819"/>
      <c r="N59" s="808"/>
      <c r="O59" s="809"/>
      <c r="P59" s="810"/>
      <c r="Q59" s="796"/>
      <c r="R59" s="797"/>
      <c r="S59" s="798"/>
      <c r="T59" s="796"/>
      <c r="U59" s="797"/>
      <c r="V59" s="798"/>
      <c r="W59" s="796"/>
      <c r="X59" s="797"/>
      <c r="Y59" s="798"/>
      <c r="Z59" s="796"/>
      <c r="AA59" s="797"/>
      <c r="AB59" s="798"/>
      <c r="AC59" s="796"/>
      <c r="AD59" s="797"/>
      <c r="AE59" s="798"/>
      <c r="AF59" s="796"/>
      <c r="AG59" s="797"/>
      <c r="AH59" s="798"/>
      <c r="AI59" s="905"/>
      <c r="AJ59" s="905"/>
      <c r="AK59" s="905"/>
      <c r="AL59" s="796"/>
      <c r="AM59" s="797"/>
      <c r="AN59" s="798"/>
      <c r="AO59" s="796"/>
      <c r="AP59" s="797"/>
      <c r="AQ59" s="798"/>
      <c r="AR59" s="845"/>
      <c r="AS59" s="845"/>
      <c r="AT59" s="845"/>
    </row>
    <row r="60" spans="1:46" s="3" customFormat="1" ht="12" customHeight="1">
      <c r="A60" s="789">
        <v>11</v>
      </c>
      <c r="B60" s="820"/>
      <c r="C60" s="821"/>
      <c r="D60" s="822"/>
      <c r="E60" s="826"/>
      <c r="F60" s="826"/>
      <c r="G60" s="826"/>
      <c r="H60" s="826"/>
      <c r="I60" s="826"/>
      <c r="J60" s="827"/>
      <c r="K60" s="827"/>
      <c r="L60" s="827"/>
      <c r="M60" s="828"/>
      <c r="N60" s="820"/>
      <c r="O60" s="821"/>
      <c r="P60" s="822"/>
      <c r="Q60" s="829"/>
      <c r="R60" s="830"/>
      <c r="S60" s="831"/>
      <c r="T60" s="829"/>
      <c r="U60" s="830"/>
      <c r="V60" s="831"/>
      <c r="W60" s="829"/>
      <c r="X60" s="830"/>
      <c r="Y60" s="831"/>
      <c r="Z60" s="829"/>
      <c r="AA60" s="830"/>
      <c r="AB60" s="831"/>
      <c r="AC60" s="898" t="str">
        <f>IF(COUNT($Q60:$AB60,$AF60:$AN60,$AR60)=0,"",SUM(Q60:AB60))</f>
        <v/>
      </c>
      <c r="AD60" s="899"/>
      <c r="AE60" s="900"/>
      <c r="AF60" s="829"/>
      <c r="AG60" s="830"/>
      <c r="AH60" s="831"/>
      <c r="AI60" s="829"/>
      <c r="AJ60" s="830"/>
      <c r="AK60" s="831"/>
      <c r="AL60" s="829"/>
      <c r="AM60" s="830"/>
      <c r="AN60" s="831"/>
      <c r="AO60" s="901" t="str">
        <f>IF(COUNT($Q60:$AB60,$AF60:$AN60,$AR60)=0,"",SUM(AF60:AN60))</f>
        <v/>
      </c>
      <c r="AP60" s="902"/>
      <c r="AQ60" s="903"/>
      <c r="AR60" s="829"/>
      <c r="AS60" s="830"/>
      <c r="AT60" s="831"/>
    </row>
    <row r="61" spans="1:46" s="3" customFormat="1" ht="12" customHeight="1">
      <c r="A61" s="789"/>
      <c r="B61" s="793"/>
      <c r="C61" s="794"/>
      <c r="D61" s="795"/>
      <c r="E61" s="826"/>
      <c r="F61" s="826"/>
      <c r="G61" s="826"/>
      <c r="H61" s="826"/>
      <c r="I61" s="826"/>
      <c r="J61" s="827"/>
      <c r="K61" s="827"/>
      <c r="L61" s="827"/>
      <c r="M61" s="828"/>
      <c r="N61" s="793"/>
      <c r="O61" s="794"/>
      <c r="P61" s="795"/>
      <c r="Q61" s="832" t="str">
        <f>IF(COUNT($Q60:$AB60,$AF60:$AN60,$AR60)=0,"",ROUND(Q60/SUM($Q60:$AB60,$AF60:$AN60,$AR60),3))</f>
        <v/>
      </c>
      <c r="R61" s="833"/>
      <c r="S61" s="834"/>
      <c r="T61" s="832" t="str">
        <f>IF(COUNT($Q60:$AB60,$AF60:$AN60,$AR60)=0,"",ROUND(T60/SUM($Q60:$AB60,$AF60:$AN60,$AR60),3))</f>
        <v/>
      </c>
      <c r="U61" s="833"/>
      <c r="V61" s="834"/>
      <c r="W61" s="832" t="str">
        <f>IF(COUNT($Q60:$AB60,$AF60:$AN60,$AR60)=0,"",ROUND(W60/SUM($Q60:$AB60,$AF60:$AN60,$AR60),3))</f>
        <v/>
      </c>
      <c r="X61" s="833"/>
      <c r="Y61" s="834"/>
      <c r="Z61" s="832" t="str">
        <f>IF(COUNT($Q60:$AB60,$AF60:$AN60,$AR60)=0,"",ROUND(Z60/SUM($Q60:$AB60,$AF60:$AN60,$AR60),3))</f>
        <v/>
      </c>
      <c r="AA61" s="833"/>
      <c r="AB61" s="834"/>
      <c r="AC61" s="832" t="str">
        <f>IF(COUNT($Q60:$AB60,$AF60:$AN60,$AR60)=0,"",ROUND(AC60/SUM($Q60:$AB60,$AF60:$AN60,$AR60),3))</f>
        <v/>
      </c>
      <c r="AD61" s="833"/>
      <c r="AE61" s="834"/>
      <c r="AF61" s="869" t="str">
        <f>IF(COUNT($Q60:$AB60,$AF60:$AN60,$AR60)=0,"",ROUND(AF60/SUM($Q60:$AB60,$AF60:$AN60,$AR60),3))</f>
        <v/>
      </c>
      <c r="AG61" s="870"/>
      <c r="AH61" s="871"/>
      <c r="AI61" s="869" t="str">
        <f>IF(COUNT($Q60:$AB60,$AF60:$AN60,$AR60)=0,"",ROUND(AI60/SUM($Q60:$AB60,$AF60:$AN60,$AR60),3))</f>
        <v/>
      </c>
      <c r="AJ61" s="870"/>
      <c r="AK61" s="871"/>
      <c r="AL61" s="869" t="str">
        <f>IF(COUNT($Q60:$AB60,$AF60:$AN60,$AR60)=0,"",ROUND(AL60/SUM($Q60:$AB60,$AF60:$AN60,$AR60),3))</f>
        <v/>
      </c>
      <c r="AM61" s="870"/>
      <c r="AN61" s="871"/>
      <c r="AO61" s="869" t="str">
        <f>IF(COUNT($Q60:$AB60,$AF60:$AN60,$AR60)=0,"",ROUND(AO60/SUM($Q60:$AB60,$AF60:$AN60,$AR60),3))</f>
        <v/>
      </c>
      <c r="AP61" s="870"/>
      <c r="AQ61" s="871"/>
      <c r="AR61" s="863" t="str">
        <f>IF(COUNT($Q60:$AB60,$AF60:$AN60,$AR60)=0,"",ROUND(AR60/SUM($Q60:$AB60,$AF60:$AN60,$AR60),3))</f>
        <v/>
      </c>
      <c r="AS61" s="864"/>
      <c r="AT61" s="865"/>
    </row>
    <row r="62" spans="1:46" s="3" customFormat="1" ht="12" customHeight="1">
      <c r="A62" s="789"/>
      <c r="B62" s="796"/>
      <c r="C62" s="797"/>
      <c r="D62" s="798"/>
      <c r="E62" s="826"/>
      <c r="F62" s="826"/>
      <c r="G62" s="826"/>
      <c r="H62" s="826"/>
      <c r="I62" s="826"/>
      <c r="J62" s="827"/>
      <c r="K62" s="827"/>
      <c r="L62" s="827"/>
      <c r="M62" s="828"/>
      <c r="N62" s="796"/>
      <c r="O62" s="797"/>
      <c r="P62" s="798"/>
      <c r="Q62" s="823" t="str">
        <f>IF(COUNT($Q60:$AB60,$AF60:$AN60,$AR60)=0,"",$J60*(Q60/($AC60+$AO60+$AR60)))</f>
        <v/>
      </c>
      <c r="R62" s="824"/>
      <c r="S62" s="825"/>
      <c r="T62" s="823" t="str">
        <f>IF(COUNT($Q60:$AB60,$AF60:$AN60,$AR60)=0,"",$J60*(T60/($AC60+$AO60+$AR60)))</f>
        <v/>
      </c>
      <c r="U62" s="824"/>
      <c r="V62" s="825"/>
      <c r="W62" s="823" t="str">
        <f>IF(COUNT($Q60:$AB60,$AF60:$AN60,$AR60)=0,"",$J60*(W60/($AC60+$AO60+$AR60)))</f>
        <v/>
      </c>
      <c r="X62" s="824"/>
      <c r="Y62" s="825"/>
      <c r="Z62" s="823" t="str">
        <f>IF(COUNT($Q60:$AB60,$AF60:$AN60,$AR60)=0,"",$J60*(Z60/($AC60+$AO60+$AR60)))</f>
        <v/>
      </c>
      <c r="AA62" s="824"/>
      <c r="AB62" s="825"/>
      <c r="AC62" s="823" t="str">
        <f>IF(COUNT($Q60:$AB60,$AF60:$AN60,$AR60)=0,"",$J60*(AC60/($AC60+$AO60+$AR60)))</f>
        <v/>
      </c>
      <c r="AD62" s="824"/>
      <c r="AE62" s="825"/>
      <c r="AF62" s="881" t="str">
        <f>IF(COUNT($Q60:$AB60,$AF60:$AN60,$AR60)=0,"",$J60*(AF60/($AC60+$AO60+$AR60)))</f>
        <v/>
      </c>
      <c r="AG62" s="882"/>
      <c r="AH62" s="883"/>
      <c r="AI62" s="881" t="str">
        <f>IF(COUNT($Q60:$AB60,$AF60:$AN60,$AR60)=0,"",$J60*(AI60/($AC60+$AO60+$AR60)))</f>
        <v/>
      </c>
      <c r="AJ62" s="882"/>
      <c r="AK62" s="883"/>
      <c r="AL62" s="881" t="str">
        <f>IF(COUNT($Q60:$AB60,$AF60:$AN60,$AR60)=0,"",$J60*(AL60/($AC60+$AO60+$AR60)))</f>
        <v/>
      </c>
      <c r="AM62" s="882"/>
      <c r="AN62" s="883"/>
      <c r="AO62" s="881" t="str">
        <f>IF(COUNT($Q60:$AB60,$AF60:$AN60,$AR60)=0,"",$J60*(AO60/($AC60+$AO60+$AR60)))</f>
        <v/>
      </c>
      <c r="AP62" s="882"/>
      <c r="AQ62" s="883"/>
      <c r="AR62" s="887" t="str">
        <f>IF(COUNT($Q60:$AB60,$AF60:$AN60,$AR60)=0,"",$J60*(AR60/($AC60+$AO60+$AR60)))</f>
        <v/>
      </c>
      <c r="AS62" s="888"/>
      <c r="AT62" s="889"/>
    </row>
    <row r="63" spans="1:46" s="3" customFormat="1" ht="12" customHeight="1">
      <c r="A63" s="789">
        <v>12</v>
      </c>
      <c r="B63" s="820"/>
      <c r="C63" s="821"/>
      <c r="D63" s="822"/>
      <c r="E63" s="826"/>
      <c r="F63" s="826"/>
      <c r="G63" s="826"/>
      <c r="H63" s="826"/>
      <c r="I63" s="826"/>
      <c r="J63" s="827"/>
      <c r="K63" s="827"/>
      <c r="L63" s="827"/>
      <c r="M63" s="828"/>
      <c r="N63" s="820"/>
      <c r="O63" s="821"/>
      <c r="P63" s="822"/>
      <c r="Q63" s="829"/>
      <c r="R63" s="830"/>
      <c r="S63" s="831"/>
      <c r="T63" s="829"/>
      <c r="U63" s="830"/>
      <c r="V63" s="831"/>
      <c r="W63" s="829"/>
      <c r="X63" s="830"/>
      <c r="Y63" s="831"/>
      <c r="Z63" s="829"/>
      <c r="AA63" s="830"/>
      <c r="AB63" s="831"/>
      <c r="AC63" s="898" t="str">
        <f>IF(COUNT($Q63:$AB63,$AF63:$AN63,$AR63)=0,"",SUM(Q63:AB63))</f>
        <v/>
      </c>
      <c r="AD63" s="899"/>
      <c r="AE63" s="900"/>
      <c r="AF63" s="829"/>
      <c r="AG63" s="830"/>
      <c r="AH63" s="831"/>
      <c r="AI63" s="829"/>
      <c r="AJ63" s="830"/>
      <c r="AK63" s="831"/>
      <c r="AL63" s="829"/>
      <c r="AM63" s="830"/>
      <c r="AN63" s="831"/>
      <c r="AO63" s="901" t="str">
        <f>IF(COUNT($Q63:$AB63,$AF63:$AN63,$AR63)=0,"",SUM(AF63:AN63))</f>
        <v/>
      </c>
      <c r="AP63" s="902"/>
      <c r="AQ63" s="903"/>
      <c r="AR63" s="829"/>
      <c r="AS63" s="830"/>
      <c r="AT63" s="831"/>
    </row>
    <row r="64" spans="1:46" s="3" customFormat="1" ht="12" customHeight="1">
      <c r="A64" s="789"/>
      <c r="B64" s="793"/>
      <c r="C64" s="794"/>
      <c r="D64" s="795"/>
      <c r="E64" s="826"/>
      <c r="F64" s="826"/>
      <c r="G64" s="826"/>
      <c r="H64" s="826"/>
      <c r="I64" s="826"/>
      <c r="J64" s="827"/>
      <c r="K64" s="827"/>
      <c r="L64" s="827"/>
      <c r="M64" s="828"/>
      <c r="N64" s="793"/>
      <c r="O64" s="794"/>
      <c r="P64" s="795"/>
      <c r="Q64" s="832" t="str">
        <f>IF(COUNT($Q63:$AB63,$AF63:$AN63,$AR63)=0,"",ROUND(Q63/SUM($Q63:$AB63,$AF63:$AN63,$AR63),3))</f>
        <v/>
      </c>
      <c r="R64" s="833"/>
      <c r="S64" s="834"/>
      <c r="T64" s="832" t="str">
        <f>IF(COUNT($Q63:$AB63,$AF63:$AN63,$AR63)=0,"",ROUND(T63/SUM($Q63:$AB63,$AF63:$AN63,$AR63),3))</f>
        <v/>
      </c>
      <c r="U64" s="833"/>
      <c r="V64" s="834"/>
      <c r="W64" s="832" t="str">
        <f>IF(COUNT($Q63:$AB63,$AF63:$AN63,$AR63)=0,"",ROUND(W63/SUM($Q63:$AB63,$AF63:$AN63,$AR63),3))</f>
        <v/>
      </c>
      <c r="X64" s="833"/>
      <c r="Y64" s="834"/>
      <c r="Z64" s="832" t="str">
        <f>IF(COUNT($Q63:$AB63,$AF63:$AN63,$AR63)=0,"",ROUND(Z63/SUM($Q63:$AB63,$AF63:$AN63,$AR63),3))</f>
        <v/>
      </c>
      <c r="AA64" s="833"/>
      <c r="AB64" s="834"/>
      <c r="AC64" s="832" t="str">
        <f>IF(COUNT($Q63:$AB63,$AF63:$AN63,$AR63)=0,"",ROUND(AC63/SUM($Q63:$AB63,$AF63:$AN63,$AR63),3))</f>
        <v/>
      </c>
      <c r="AD64" s="833"/>
      <c r="AE64" s="834"/>
      <c r="AF64" s="869" t="str">
        <f>IF(COUNT($Q63:$AB63,$AF63:$AN63,$AR63)=0,"",ROUND(AF63/SUM($Q63:$AB63,$AF63:$AN63,$AR63),3))</f>
        <v/>
      </c>
      <c r="AG64" s="870"/>
      <c r="AH64" s="871"/>
      <c r="AI64" s="869" t="str">
        <f>IF(COUNT($Q63:$AB63,$AF63:$AN63,$AR63)=0,"",ROUND(AI63/SUM($Q63:$AB63,$AF63:$AN63,$AR63),3))</f>
        <v/>
      </c>
      <c r="AJ64" s="870"/>
      <c r="AK64" s="871"/>
      <c r="AL64" s="869" t="str">
        <f>IF(COUNT($Q63:$AB63,$AF63:$AN63,$AR63)=0,"",ROUND(AL63/SUM($Q63:$AB63,$AF63:$AN63,$AR63),3))</f>
        <v/>
      </c>
      <c r="AM64" s="870"/>
      <c r="AN64" s="871"/>
      <c r="AO64" s="869" t="str">
        <f>IF(COUNT($Q63:$AB63,$AF63:$AN63,$AR63)=0,"",ROUND(AO63/SUM($Q63:$AB63,$AF63:$AN63,$AR63),3))</f>
        <v/>
      </c>
      <c r="AP64" s="870"/>
      <c r="AQ64" s="871"/>
      <c r="AR64" s="863" t="str">
        <f>IF(COUNT($Q63:$AB63,$AF63:$AN63,$AR63)=0,"",ROUND(AR63/SUM($Q63:$AB63,$AF63:$AN63,$AR63),3))</f>
        <v/>
      </c>
      <c r="AS64" s="864"/>
      <c r="AT64" s="865"/>
    </row>
    <row r="65" spans="1:46" s="3" customFormat="1" ht="12" customHeight="1">
      <c r="A65" s="789"/>
      <c r="B65" s="796"/>
      <c r="C65" s="797"/>
      <c r="D65" s="798"/>
      <c r="E65" s="826"/>
      <c r="F65" s="826"/>
      <c r="G65" s="826"/>
      <c r="H65" s="826"/>
      <c r="I65" s="826"/>
      <c r="J65" s="827"/>
      <c r="K65" s="827"/>
      <c r="L65" s="827"/>
      <c r="M65" s="828"/>
      <c r="N65" s="796"/>
      <c r="O65" s="797"/>
      <c r="P65" s="798"/>
      <c r="Q65" s="823" t="str">
        <f>IF(COUNT($Q63:$AB63,$AF63:$AN63,$AR63)=0,"",$J63*(Q63/($AC63+$AO63+$AR63)))</f>
        <v/>
      </c>
      <c r="R65" s="824"/>
      <c r="S65" s="825"/>
      <c r="T65" s="823" t="str">
        <f>IF(COUNT($Q63:$AB63,$AF63:$AN63,$AR63)=0,"",$J63*(T63/($AC63+$AO63+$AR63)))</f>
        <v/>
      </c>
      <c r="U65" s="824"/>
      <c r="V65" s="825"/>
      <c r="W65" s="823" t="str">
        <f>IF(COUNT($Q63:$AB63,$AF63:$AN63,$AR63)=0,"",$J63*(W63/($AC63+$AO63+$AR63)))</f>
        <v/>
      </c>
      <c r="X65" s="824"/>
      <c r="Y65" s="825"/>
      <c r="Z65" s="823" t="str">
        <f>IF(COUNT($Q63:$AB63,$AF63:$AN63,$AR63)=0,"",$J63*(Z63/($AC63+$AO63+$AR63)))</f>
        <v/>
      </c>
      <c r="AA65" s="824"/>
      <c r="AB65" s="825"/>
      <c r="AC65" s="823" t="str">
        <f>IF(COUNT($Q63:$AB63,$AF63:$AN63,$AR63)=0,"",$J63*(AC63/($AC63+$AO63+$AR63)))</f>
        <v/>
      </c>
      <c r="AD65" s="824"/>
      <c r="AE65" s="825"/>
      <c r="AF65" s="881" t="str">
        <f>IF(COUNT($Q63:$AB63,$AF63:$AN63,$AR63)=0,"",$J63*(AF63/($AC63+$AO63+$AR63)))</f>
        <v/>
      </c>
      <c r="AG65" s="882"/>
      <c r="AH65" s="883"/>
      <c r="AI65" s="881" t="str">
        <f>IF(COUNT($Q63:$AB63,$AF63:$AN63,$AR63)=0,"",$J63*(AI63/($AC63+$AO63+$AR63)))</f>
        <v/>
      </c>
      <c r="AJ65" s="882"/>
      <c r="AK65" s="883"/>
      <c r="AL65" s="881" t="str">
        <f>IF(COUNT($Q63:$AB63,$AF63:$AN63,$AR63)=0,"",$J63*(AL63/($AC63+$AO63+$AR63)))</f>
        <v/>
      </c>
      <c r="AM65" s="882"/>
      <c r="AN65" s="883"/>
      <c r="AO65" s="881" t="str">
        <f>IF(COUNT($Q63:$AB63,$AF63:$AN63,$AR63)=0,"",$J63*(AO63/($AC63+$AO63+$AR63)))</f>
        <v/>
      </c>
      <c r="AP65" s="882"/>
      <c r="AQ65" s="883"/>
      <c r="AR65" s="887" t="str">
        <f>IF(COUNT($Q63:$AB63,$AF63:$AN63,$AR63)=0,"",$J63*(AR63/($AC63+$AO63+$AR63)))</f>
        <v/>
      </c>
      <c r="AS65" s="888"/>
      <c r="AT65" s="889"/>
    </row>
    <row r="66" spans="1:46" s="3" customFormat="1" ht="12" customHeight="1">
      <c r="A66" s="789">
        <v>13</v>
      </c>
      <c r="B66" s="820"/>
      <c r="C66" s="821"/>
      <c r="D66" s="822"/>
      <c r="E66" s="826"/>
      <c r="F66" s="826"/>
      <c r="G66" s="826"/>
      <c r="H66" s="826"/>
      <c r="I66" s="826"/>
      <c r="J66" s="827"/>
      <c r="K66" s="827"/>
      <c r="L66" s="827"/>
      <c r="M66" s="828"/>
      <c r="N66" s="820"/>
      <c r="O66" s="821"/>
      <c r="P66" s="822"/>
      <c r="Q66" s="829"/>
      <c r="R66" s="830"/>
      <c r="S66" s="831"/>
      <c r="T66" s="829"/>
      <c r="U66" s="830"/>
      <c r="V66" s="831"/>
      <c r="W66" s="829"/>
      <c r="X66" s="830"/>
      <c r="Y66" s="831"/>
      <c r="Z66" s="829"/>
      <c r="AA66" s="830"/>
      <c r="AB66" s="831"/>
      <c r="AC66" s="898" t="str">
        <f>IF(COUNT($Q66:$AB66,$AF66:$AN66,$AR66)=0,"",SUM(Q66:AB66))</f>
        <v/>
      </c>
      <c r="AD66" s="899"/>
      <c r="AE66" s="900"/>
      <c r="AF66" s="829"/>
      <c r="AG66" s="830"/>
      <c r="AH66" s="831"/>
      <c r="AI66" s="829"/>
      <c r="AJ66" s="830"/>
      <c r="AK66" s="831"/>
      <c r="AL66" s="829"/>
      <c r="AM66" s="830"/>
      <c r="AN66" s="831"/>
      <c r="AO66" s="901" t="str">
        <f>IF(COUNT($Q66:$AB66,$AF66:$AN66,$AR66)=0,"",SUM(AF66:AN66))</f>
        <v/>
      </c>
      <c r="AP66" s="902"/>
      <c r="AQ66" s="903"/>
      <c r="AR66" s="829"/>
      <c r="AS66" s="830"/>
      <c r="AT66" s="831"/>
    </row>
    <row r="67" spans="1:46" s="3" customFormat="1" ht="12" customHeight="1">
      <c r="A67" s="789"/>
      <c r="B67" s="793"/>
      <c r="C67" s="794"/>
      <c r="D67" s="795"/>
      <c r="E67" s="826"/>
      <c r="F67" s="826"/>
      <c r="G67" s="826"/>
      <c r="H67" s="826"/>
      <c r="I67" s="826"/>
      <c r="J67" s="827"/>
      <c r="K67" s="827"/>
      <c r="L67" s="827"/>
      <c r="M67" s="828"/>
      <c r="N67" s="793"/>
      <c r="O67" s="794"/>
      <c r="P67" s="795"/>
      <c r="Q67" s="832" t="str">
        <f>IF(COUNT($Q66:$AB66,$AF66:$AN66,$AR66)=0,"",ROUND(Q66/SUM($Q66:$AB66,$AF66:$AN66,$AR66),3))</f>
        <v/>
      </c>
      <c r="R67" s="833"/>
      <c r="S67" s="834"/>
      <c r="T67" s="832" t="str">
        <f>IF(COUNT($Q66:$AB66,$AF66:$AN66,$AR66)=0,"",ROUND(T66/SUM($Q66:$AB66,$AF66:$AN66,$AR66),3))</f>
        <v/>
      </c>
      <c r="U67" s="833"/>
      <c r="V67" s="834"/>
      <c r="W67" s="832" t="str">
        <f>IF(COUNT($Q66:$AB66,$AF66:$AN66,$AR66)=0,"",ROUND(W66/SUM($Q66:$AB66,$AF66:$AN66,$AR66),3))</f>
        <v/>
      </c>
      <c r="X67" s="833"/>
      <c r="Y67" s="834"/>
      <c r="Z67" s="832" t="str">
        <f>IF(COUNT($Q66:$AB66,$AF66:$AN66,$AR66)=0,"",ROUND(Z66/SUM($Q66:$AB66,$AF66:$AN66,$AR66),3))</f>
        <v/>
      </c>
      <c r="AA67" s="833"/>
      <c r="AB67" s="834"/>
      <c r="AC67" s="832" t="str">
        <f>IF(COUNT($Q66:$AB66,$AF66:$AN66,$AR66)=0,"",ROUND(AC66/SUM($Q66:$AB66,$AF66:$AN66,$AR66),3))</f>
        <v/>
      </c>
      <c r="AD67" s="833"/>
      <c r="AE67" s="834"/>
      <c r="AF67" s="869" t="str">
        <f>IF(COUNT($Q66:$AB66,$AF66:$AN66,$AR66)=0,"",ROUND(AF66/SUM($Q66:$AB66,$AF66:$AN66,$AR66),3))</f>
        <v/>
      </c>
      <c r="AG67" s="870"/>
      <c r="AH67" s="871"/>
      <c r="AI67" s="869" t="str">
        <f>IF(COUNT($Q66:$AB66,$AF66:$AN66,$AR66)=0,"",ROUND(AI66/SUM($Q66:$AB66,$AF66:$AN66,$AR66),3))</f>
        <v/>
      </c>
      <c r="AJ67" s="870"/>
      <c r="AK67" s="871"/>
      <c r="AL67" s="869" t="str">
        <f>IF(COUNT($Q66:$AB66,$AF66:$AN66,$AR66)=0,"",ROUND(AL66/SUM($Q66:$AB66,$AF66:$AN66,$AR66),3))</f>
        <v/>
      </c>
      <c r="AM67" s="870"/>
      <c r="AN67" s="871"/>
      <c r="AO67" s="869" t="str">
        <f>IF(COUNT($Q66:$AB66,$AF66:$AN66,$AR66)=0,"",ROUND(AO66/SUM($Q66:$AB66,$AF66:$AN66,$AR66),3))</f>
        <v/>
      </c>
      <c r="AP67" s="870"/>
      <c r="AQ67" s="871"/>
      <c r="AR67" s="863" t="str">
        <f>IF(COUNT($Q66:$AB66,$AF66:$AN66,$AR66)=0,"",ROUND(AR66/SUM($Q66:$AB66,$AF66:$AN66,$AR66),3))</f>
        <v/>
      </c>
      <c r="AS67" s="864"/>
      <c r="AT67" s="865"/>
    </row>
    <row r="68" spans="1:46" s="14" customFormat="1" ht="12" customHeight="1">
      <c r="A68" s="789"/>
      <c r="B68" s="796"/>
      <c r="C68" s="797"/>
      <c r="D68" s="798"/>
      <c r="E68" s="826"/>
      <c r="F68" s="826"/>
      <c r="G68" s="826"/>
      <c r="H68" s="826"/>
      <c r="I68" s="826"/>
      <c r="J68" s="827"/>
      <c r="K68" s="827"/>
      <c r="L68" s="827"/>
      <c r="M68" s="828"/>
      <c r="N68" s="796"/>
      <c r="O68" s="797"/>
      <c r="P68" s="798"/>
      <c r="Q68" s="823" t="str">
        <f>IF(COUNT($Q66:$AB66,$AF66:$AN66,$AR66)=0,"",$J66*(Q66/($AC66+$AO66+$AR66)))</f>
        <v/>
      </c>
      <c r="R68" s="824"/>
      <c r="S68" s="825"/>
      <c r="T68" s="823" t="str">
        <f>IF(COUNT($Q66:$AB66,$AF66:$AN66,$AR66)=0,"",$J66*(T66/($AC66+$AO66+$AR66)))</f>
        <v/>
      </c>
      <c r="U68" s="824"/>
      <c r="V68" s="825"/>
      <c r="W68" s="823" t="str">
        <f>IF(COUNT($Q66:$AB66,$AF66:$AN66,$AR66)=0,"",$J66*(W66/($AC66+$AO66+$AR66)))</f>
        <v/>
      </c>
      <c r="X68" s="824"/>
      <c r="Y68" s="825"/>
      <c r="Z68" s="823" t="str">
        <f>IF(COUNT($Q66:$AB66,$AF66:$AN66,$AR66)=0,"",$J66*(Z66/($AC66+$AO66+$AR66)))</f>
        <v/>
      </c>
      <c r="AA68" s="824"/>
      <c r="AB68" s="825"/>
      <c r="AC68" s="823" t="str">
        <f>IF(COUNT($Q66:$AB66,$AF66:$AN66,$AR66)=0,"",$J66*(AC66/($AC66+$AO66+$AR66)))</f>
        <v/>
      </c>
      <c r="AD68" s="824"/>
      <c r="AE68" s="825"/>
      <c r="AF68" s="881" t="str">
        <f>IF(COUNT($Q66:$AB66,$AF66:$AN66,$AR66)=0,"",$J66*(AF66/($AC66+$AO66+$AR66)))</f>
        <v/>
      </c>
      <c r="AG68" s="882"/>
      <c r="AH68" s="883"/>
      <c r="AI68" s="881" t="str">
        <f>IF(COUNT($Q66:$AB66,$AF66:$AN66,$AR66)=0,"",$J66*(AI66/($AC66+$AO66+$AR66)))</f>
        <v/>
      </c>
      <c r="AJ68" s="882"/>
      <c r="AK68" s="883"/>
      <c r="AL68" s="881" t="str">
        <f>IF(COUNT($Q66:$AB66,$AF66:$AN66,$AR66)=0,"",$J66*(AL66/($AC66+$AO66+$AR66)))</f>
        <v/>
      </c>
      <c r="AM68" s="882"/>
      <c r="AN68" s="883"/>
      <c r="AO68" s="881" t="str">
        <f>IF(COUNT($Q66:$AB66,$AF66:$AN66,$AR66)=0,"",$J66*(AO66/($AC66+$AO66+$AR66)))</f>
        <v/>
      </c>
      <c r="AP68" s="882"/>
      <c r="AQ68" s="883"/>
      <c r="AR68" s="887" t="str">
        <f>IF(COUNT($Q66:$AB66,$AF66:$AN66,$AR66)=0,"",$J66*(AR66/($AC66+$AO66+$AR66)))</f>
        <v/>
      </c>
      <c r="AS68" s="888"/>
      <c r="AT68" s="889"/>
    </row>
    <row r="69" spans="1:46" s="14" customFormat="1" ht="12" customHeight="1">
      <c r="A69" s="789">
        <v>14</v>
      </c>
      <c r="B69" s="820"/>
      <c r="C69" s="821"/>
      <c r="D69" s="822"/>
      <c r="E69" s="826"/>
      <c r="F69" s="826"/>
      <c r="G69" s="826"/>
      <c r="H69" s="826"/>
      <c r="I69" s="826"/>
      <c r="J69" s="827"/>
      <c r="K69" s="827"/>
      <c r="L69" s="827"/>
      <c r="M69" s="828"/>
      <c r="N69" s="820"/>
      <c r="O69" s="821"/>
      <c r="P69" s="822"/>
      <c r="Q69" s="829"/>
      <c r="R69" s="830"/>
      <c r="S69" s="831"/>
      <c r="T69" s="829"/>
      <c r="U69" s="830"/>
      <c r="V69" s="831"/>
      <c r="W69" s="829"/>
      <c r="X69" s="830"/>
      <c r="Y69" s="831"/>
      <c r="Z69" s="829"/>
      <c r="AA69" s="830"/>
      <c r="AB69" s="831"/>
      <c r="AC69" s="898" t="str">
        <f>IF(COUNT($Q69:$AB69,$AF69:$AN69,$AR69)=0,"",SUM(Q69:AB69))</f>
        <v/>
      </c>
      <c r="AD69" s="899"/>
      <c r="AE69" s="900"/>
      <c r="AF69" s="829"/>
      <c r="AG69" s="830"/>
      <c r="AH69" s="831"/>
      <c r="AI69" s="829"/>
      <c r="AJ69" s="830"/>
      <c r="AK69" s="831"/>
      <c r="AL69" s="829"/>
      <c r="AM69" s="830"/>
      <c r="AN69" s="831"/>
      <c r="AO69" s="901" t="str">
        <f>IF(COUNT($Q69:$AB69,$AF69:$AN69,$AR69)=0,"",SUM(AF69:AN69))</f>
        <v/>
      </c>
      <c r="AP69" s="902"/>
      <c r="AQ69" s="903"/>
      <c r="AR69" s="829"/>
      <c r="AS69" s="830"/>
      <c r="AT69" s="831"/>
    </row>
    <row r="70" spans="1:46" s="14" customFormat="1" ht="12" customHeight="1">
      <c r="A70" s="789"/>
      <c r="B70" s="793"/>
      <c r="C70" s="794"/>
      <c r="D70" s="795"/>
      <c r="E70" s="826"/>
      <c r="F70" s="826"/>
      <c r="G70" s="826"/>
      <c r="H70" s="826"/>
      <c r="I70" s="826"/>
      <c r="J70" s="827"/>
      <c r="K70" s="827"/>
      <c r="L70" s="827"/>
      <c r="M70" s="828"/>
      <c r="N70" s="793"/>
      <c r="O70" s="794"/>
      <c r="P70" s="795"/>
      <c r="Q70" s="832" t="str">
        <f>IF(COUNT($Q69:$AB69,$AF69:$AN69,$AR69)=0,"",ROUND(Q69/SUM($Q69:$AB69,$AF69:$AN69,$AR69),3))</f>
        <v/>
      </c>
      <c r="R70" s="833"/>
      <c r="S70" s="834"/>
      <c r="T70" s="832" t="str">
        <f>IF(COUNT($Q69:$AB69,$AF69:$AN69,$AR69)=0,"",ROUND(T69/SUM($Q69:$AB69,$AF69:$AN69,$AR69),3))</f>
        <v/>
      </c>
      <c r="U70" s="833"/>
      <c r="V70" s="834"/>
      <c r="W70" s="832" t="str">
        <f>IF(COUNT($Q69:$AB69,$AF69:$AN69,$AR69)=0,"",ROUND(W69/SUM($Q69:$AB69,$AF69:$AN69,$AR69),3))</f>
        <v/>
      </c>
      <c r="X70" s="833"/>
      <c r="Y70" s="834"/>
      <c r="Z70" s="832" t="str">
        <f>IF(COUNT($Q69:$AB69,$AF69:$AN69,$AR69)=0,"",ROUND(Z69/SUM($Q69:$AB69,$AF69:$AN69,$AR69),3))</f>
        <v/>
      </c>
      <c r="AA70" s="833"/>
      <c r="AB70" s="834"/>
      <c r="AC70" s="832" t="str">
        <f>IF(COUNT($Q69:$AB69,$AF69:$AN69,$AR69)=0,"",ROUND(AC69/SUM($Q69:$AB69,$AF69:$AN69,$AR69),3))</f>
        <v/>
      </c>
      <c r="AD70" s="833"/>
      <c r="AE70" s="834"/>
      <c r="AF70" s="869" t="str">
        <f>IF(COUNT($Q69:$AB69,$AF69:$AN69,$AR69)=0,"",ROUND(AF69/SUM($Q69:$AB69,$AF69:$AN69,$AR69),3))</f>
        <v/>
      </c>
      <c r="AG70" s="870"/>
      <c r="AH70" s="871"/>
      <c r="AI70" s="869" t="str">
        <f>IF(COUNT($Q69:$AB69,$AF69:$AN69,$AR69)=0,"",ROUND(AI69/SUM($Q69:$AB69,$AF69:$AN69,$AR69),3))</f>
        <v/>
      </c>
      <c r="AJ70" s="870"/>
      <c r="AK70" s="871"/>
      <c r="AL70" s="869" t="str">
        <f>IF(COUNT($Q69:$AB69,$AF69:$AN69,$AR69)=0,"",ROUND(AL69/SUM($Q69:$AB69,$AF69:$AN69,$AR69),3))</f>
        <v/>
      </c>
      <c r="AM70" s="870"/>
      <c r="AN70" s="871"/>
      <c r="AO70" s="869" t="str">
        <f>IF(COUNT($Q69:$AB69,$AF69:$AN69,$AR69)=0,"",ROUND(AO69/SUM($Q69:$AB69,$AF69:$AN69,$AR69),3))</f>
        <v/>
      </c>
      <c r="AP70" s="870"/>
      <c r="AQ70" s="871"/>
      <c r="AR70" s="863" t="str">
        <f>IF(COUNT($Q69:$AB69,$AF69:$AN69,$AR69)=0,"",ROUND(AR69/SUM($Q69:$AB69,$AF69:$AN69,$AR69),3))</f>
        <v/>
      </c>
      <c r="AS70" s="864"/>
      <c r="AT70" s="865"/>
    </row>
    <row r="71" spans="1:46" s="14" customFormat="1" ht="12" customHeight="1">
      <c r="A71" s="789"/>
      <c r="B71" s="796"/>
      <c r="C71" s="797"/>
      <c r="D71" s="798"/>
      <c r="E71" s="826"/>
      <c r="F71" s="826"/>
      <c r="G71" s="826"/>
      <c r="H71" s="826"/>
      <c r="I71" s="826"/>
      <c r="J71" s="827"/>
      <c r="K71" s="827"/>
      <c r="L71" s="827"/>
      <c r="M71" s="828"/>
      <c r="N71" s="796"/>
      <c r="O71" s="797"/>
      <c r="P71" s="798"/>
      <c r="Q71" s="823" t="str">
        <f>IF(COUNT($Q69:$AB69,$AF69:$AN69,$AR69)=0,"",$J69*(Q69/($AC69+$AO69+$AR69)))</f>
        <v/>
      </c>
      <c r="R71" s="824"/>
      <c r="S71" s="825"/>
      <c r="T71" s="823" t="str">
        <f>IF(COUNT($Q69:$AB69,$AF69:$AN69,$AR69)=0,"",$J69*(T69/($AC69+$AO69+$AR69)))</f>
        <v/>
      </c>
      <c r="U71" s="824"/>
      <c r="V71" s="825"/>
      <c r="W71" s="823" t="str">
        <f>IF(COUNT($Q69:$AB69,$AF69:$AN69,$AR69)=0,"",$J69*(W69/($AC69+$AO69+$AR69)))</f>
        <v/>
      </c>
      <c r="X71" s="824"/>
      <c r="Y71" s="825"/>
      <c r="Z71" s="823" t="str">
        <f>IF(COUNT($Q69:$AB69,$AF69:$AN69,$AR69)=0,"",$J69*(Z69/($AC69+$AO69+$AR69)))</f>
        <v/>
      </c>
      <c r="AA71" s="824"/>
      <c r="AB71" s="825"/>
      <c r="AC71" s="823" t="str">
        <f>IF(COUNT($Q69:$AB69,$AF69:$AN69,$AR69)=0,"",$J69*(AC69/($AC69+$AO69+$AR69)))</f>
        <v/>
      </c>
      <c r="AD71" s="824"/>
      <c r="AE71" s="825"/>
      <c r="AF71" s="881" t="str">
        <f>IF(COUNT($Q69:$AB69,$AF69:$AN69,$AR69)=0,"",$J69*(AF69/($AC69+$AO69+$AR69)))</f>
        <v/>
      </c>
      <c r="AG71" s="882"/>
      <c r="AH71" s="883"/>
      <c r="AI71" s="881" t="str">
        <f>IF(COUNT($Q69:$AB69,$AF69:$AN69,$AR69)=0,"",$J69*(AI69/($AC69+$AO69+$AR69)))</f>
        <v/>
      </c>
      <c r="AJ71" s="882"/>
      <c r="AK71" s="883"/>
      <c r="AL71" s="881" t="str">
        <f>IF(COUNT($Q69:$AB69,$AF69:$AN69,$AR69)=0,"",$J69*(AL69/($AC69+$AO69+$AR69)))</f>
        <v/>
      </c>
      <c r="AM71" s="882"/>
      <c r="AN71" s="883"/>
      <c r="AO71" s="881" t="str">
        <f>IF(COUNT($Q69:$AB69,$AF69:$AN69,$AR69)=0,"",$J69*(AO69/($AC69+$AO69+$AR69)))</f>
        <v/>
      </c>
      <c r="AP71" s="882"/>
      <c r="AQ71" s="883"/>
      <c r="AR71" s="887" t="str">
        <f>IF(COUNT($Q69:$AB69,$AF69:$AN69,$AR69)=0,"",$J69*(AR69/($AC69+$AO69+$AR69)))</f>
        <v/>
      </c>
      <c r="AS71" s="888"/>
      <c r="AT71" s="889"/>
    </row>
    <row r="72" spans="1:46" s="14" customFormat="1" ht="12" customHeight="1">
      <c r="A72" s="789">
        <v>15</v>
      </c>
      <c r="B72" s="820"/>
      <c r="C72" s="821"/>
      <c r="D72" s="822"/>
      <c r="E72" s="826"/>
      <c r="F72" s="826"/>
      <c r="G72" s="826"/>
      <c r="H72" s="826"/>
      <c r="I72" s="826"/>
      <c r="J72" s="827"/>
      <c r="K72" s="827"/>
      <c r="L72" s="827"/>
      <c r="M72" s="828"/>
      <c r="N72" s="820"/>
      <c r="O72" s="821"/>
      <c r="P72" s="822"/>
      <c r="Q72" s="829"/>
      <c r="R72" s="830"/>
      <c r="S72" s="831"/>
      <c r="T72" s="829"/>
      <c r="U72" s="830"/>
      <c r="V72" s="831"/>
      <c r="W72" s="829"/>
      <c r="X72" s="830"/>
      <c r="Y72" s="831"/>
      <c r="Z72" s="829"/>
      <c r="AA72" s="830"/>
      <c r="AB72" s="831"/>
      <c r="AC72" s="898" t="str">
        <f>IF(COUNT($Q72:$AB72,$AF72:$AN72,$AR72)=0,"",SUM(Q72:AB72))</f>
        <v/>
      </c>
      <c r="AD72" s="899"/>
      <c r="AE72" s="900"/>
      <c r="AF72" s="829"/>
      <c r="AG72" s="830"/>
      <c r="AH72" s="831"/>
      <c r="AI72" s="829"/>
      <c r="AJ72" s="830"/>
      <c r="AK72" s="831"/>
      <c r="AL72" s="829"/>
      <c r="AM72" s="830"/>
      <c r="AN72" s="831"/>
      <c r="AO72" s="901" t="str">
        <f>IF(COUNT($Q72:$AB72,$AF72:$AN72,$AR72)=0,"",SUM(AF72:AN72))</f>
        <v/>
      </c>
      <c r="AP72" s="902"/>
      <c r="AQ72" s="903"/>
      <c r="AR72" s="829"/>
      <c r="AS72" s="830"/>
      <c r="AT72" s="831"/>
    </row>
    <row r="73" spans="1:46" s="14" customFormat="1" ht="12" customHeight="1">
      <c r="A73" s="789"/>
      <c r="B73" s="793"/>
      <c r="C73" s="794"/>
      <c r="D73" s="795"/>
      <c r="E73" s="826"/>
      <c r="F73" s="826"/>
      <c r="G73" s="826"/>
      <c r="H73" s="826"/>
      <c r="I73" s="826"/>
      <c r="J73" s="827"/>
      <c r="K73" s="827"/>
      <c r="L73" s="827"/>
      <c r="M73" s="828"/>
      <c r="N73" s="793"/>
      <c r="O73" s="794"/>
      <c r="P73" s="795"/>
      <c r="Q73" s="832" t="str">
        <f>IF(COUNT($Q72:$AB72,$AF72:$AN72,$AR72)=0,"",ROUND(Q72/SUM($Q72:$AB72,$AF72:$AN72,$AR72),3))</f>
        <v/>
      </c>
      <c r="R73" s="833"/>
      <c r="S73" s="834"/>
      <c r="T73" s="832" t="str">
        <f>IF(COUNT($Q72:$AB72,$AF72:$AN72,$AR72)=0,"",ROUND(T72/SUM($Q72:$AB72,$AF72:$AN72,$AR72),3))</f>
        <v/>
      </c>
      <c r="U73" s="833"/>
      <c r="V73" s="834"/>
      <c r="W73" s="832" t="str">
        <f>IF(COUNT($Q72:$AB72,$AF72:$AN72,$AR72)=0,"",ROUND(W72/SUM($Q72:$AB72,$AF72:$AN72,$AR72),3))</f>
        <v/>
      </c>
      <c r="X73" s="833"/>
      <c r="Y73" s="834"/>
      <c r="Z73" s="832" t="str">
        <f>IF(COUNT($Q72:$AB72,$AF72:$AN72,$AR72)=0,"",ROUND(Z72/SUM($Q72:$AB72,$AF72:$AN72,$AR72),3))</f>
        <v/>
      </c>
      <c r="AA73" s="833"/>
      <c r="AB73" s="834"/>
      <c r="AC73" s="832" t="str">
        <f>IF(COUNT($Q72:$AB72,$AF72:$AN72,$AR72)=0,"",ROUND(AC72/SUM($Q72:$AB72,$AF72:$AN72,$AR72),3))</f>
        <v/>
      </c>
      <c r="AD73" s="833"/>
      <c r="AE73" s="834"/>
      <c r="AF73" s="869" t="str">
        <f>IF(COUNT($Q72:$AB72,$AF72:$AN72,$AR72)=0,"",ROUND(AF72/SUM($Q72:$AB72,$AF72:$AN72,$AR72),3))</f>
        <v/>
      </c>
      <c r="AG73" s="870"/>
      <c r="AH73" s="871"/>
      <c r="AI73" s="869" t="str">
        <f>IF(COUNT($Q72:$AB72,$AF72:$AN72,$AR72)=0,"",ROUND(AI72/SUM($Q72:$AB72,$AF72:$AN72,$AR72),3))</f>
        <v/>
      </c>
      <c r="AJ73" s="870"/>
      <c r="AK73" s="871"/>
      <c r="AL73" s="869" t="str">
        <f>IF(COUNT($Q72:$AB72,$AF72:$AN72,$AR72)=0,"",ROUND(AL72/SUM($Q72:$AB72,$AF72:$AN72,$AR72),3))</f>
        <v/>
      </c>
      <c r="AM73" s="870"/>
      <c r="AN73" s="871"/>
      <c r="AO73" s="869" t="str">
        <f>IF(COUNT($Q72:$AB72,$AF72:$AN72,$AR72)=0,"",ROUND(AO72/SUM($Q72:$AB72,$AF72:$AN72,$AR72),3))</f>
        <v/>
      </c>
      <c r="AP73" s="870"/>
      <c r="AQ73" s="871"/>
      <c r="AR73" s="863" t="str">
        <f>IF(COUNT($Q72:$AB72,$AF72:$AN72,$AR72)=0,"",ROUND(AR72/SUM($Q72:$AB72,$AF72:$AN72,$AR72),3))</f>
        <v/>
      </c>
      <c r="AS73" s="864"/>
      <c r="AT73" s="865"/>
    </row>
    <row r="74" spans="1:46" s="14" customFormat="1" ht="12" customHeight="1">
      <c r="A74" s="789"/>
      <c r="B74" s="796"/>
      <c r="C74" s="797"/>
      <c r="D74" s="798"/>
      <c r="E74" s="826"/>
      <c r="F74" s="826"/>
      <c r="G74" s="826"/>
      <c r="H74" s="826"/>
      <c r="I74" s="826"/>
      <c r="J74" s="827"/>
      <c r="K74" s="827"/>
      <c r="L74" s="827"/>
      <c r="M74" s="828"/>
      <c r="N74" s="796"/>
      <c r="O74" s="797"/>
      <c r="P74" s="798"/>
      <c r="Q74" s="823" t="str">
        <f>IF(COUNT($Q72:$AB72,$AF72:$AN72,$AR72)=0,"",$J72*(Q72/($AC72+$AO72+$AR72)))</f>
        <v/>
      </c>
      <c r="R74" s="824"/>
      <c r="S74" s="825"/>
      <c r="T74" s="823" t="str">
        <f>IF(COUNT($Q72:$AB72,$AF72:$AN72,$AR72)=0,"",$J72*(T72/($AC72+$AO72+$AR72)))</f>
        <v/>
      </c>
      <c r="U74" s="824"/>
      <c r="V74" s="825"/>
      <c r="W74" s="823" t="str">
        <f>IF(COUNT($Q72:$AB72,$AF72:$AN72,$AR72)=0,"",$J72*(W72/($AC72+$AO72+$AR72)))</f>
        <v/>
      </c>
      <c r="X74" s="824"/>
      <c r="Y74" s="825"/>
      <c r="Z74" s="823" t="str">
        <f>IF(COUNT($Q72:$AB72,$AF72:$AN72,$AR72)=0,"",$J72*(Z72/($AC72+$AO72+$AR72)))</f>
        <v/>
      </c>
      <c r="AA74" s="824"/>
      <c r="AB74" s="825"/>
      <c r="AC74" s="823" t="str">
        <f>IF(COUNT($Q72:$AB72,$AF72:$AN72,$AR72)=0,"",$J72*(AC72/($AC72+$AO72+$AR72)))</f>
        <v/>
      </c>
      <c r="AD74" s="824"/>
      <c r="AE74" s="825"/>
      <c r="AF74" s="881" t="str">
        <f>IF(COUNT($Q72:$AB72,$AF72:$AN72,$AR72)=0,"",$J72*(AF72/($AC72+$AO72+$AR72)))</f>
        <v/>
      </c>
      <c r="AG74" s="882"/>
      <c r="AH74" s="883"/>
      <c r="AI74" s="881" t="str">
        <f>IF(COUNT($Q72:$AB72,$AF72:$AN72,$AR72)=0,"",$J72*(AI72/($AC72+$AO72+$AR72)))</f>
        <v/>
      </c>
      <c r="AJ74" s="882"/>
      <c r="AK74" s="883"/>
      <c r="AL74" s="881" t="str">
        <f>IF(COUNT($Q72:$AB72,$AF72:$AN72,$AR72)=0,"",$J72*(AL72/($AC72+$AO72+$AR72)))</f>
        <v/>
      </c>
      <c r="AM74" s="882"/>
      <c r="AN74" s="883"/>
      <c r="AO74" s="881" t="str">
        <f>IF(COUNT($Q72:$AB72,$AF72:$AN72,$AR72)=0,"",$J72*(AO72/($AC72+$AO72+$AR72)))</f>
        <v/>
      </c>
      <c r="AP74" s="882"/>
      <c r="AQ74" s="883"/>
      <c r="AR74" s="887" t="str">
        <f>IF(COUNT($Q72:$AB72,$AF72:$AN72,$AR72)=0,"",$J72*(AR72/($AC72+$AO72+$AR72)))</f>
        <v/>
      </c>
      <c r="AS74" s="888"/>
      <c r="AT74" s="889"/>
    </row>
    <row r="75" spans="1:46" s="14" customFormat="1" ht="12" customHeight="1">
      <c r="A75" s="789">
        <v>16</v>
      </c>
      <c r="B75" s="820"/>
      <c r="C75" s="821"/>
      <c r="D75" s="822"/>
      <c r="E75" s="826"/>
      <c r="F75" s="826"/>
      <c r="G75" s="826"/>
      <c r="H75" s="826"/>
      <c r="I75" s="826"/>
      <c r="J75" s="827"/>
      <c r="K75" s="827"/>
      <c r="L75" s="827"/>
      <c r="M75" s="828"/>
      <c r="N75" s="820"/>
      <c r="O75" s="821"/>
      <c r="P75" s="822"/>
      <c r="Q75" s="829"/>
      <c r="R75" s="830"/>
      <c r="S75" s="831"/>
      <c r="T75" s="829"/>
      <c r="U75" s="830"/>
      <c r="V75" s="831"/>
      <c r="W75" s="829"/>
      <c r="X75" s="830"/>
      <c r="Y75" s="831"/>
      <c r="Z75" s="829"/>
      <c r="AA75" s="830"/>
      <c r="AB75" s="831"/>
      <c r="AC75" s="898" t="str">
        <f>IF(COUNT($Q75:$AB75,$AF75:$AN75,$AR75)=0,"",SUM(Q75:AB75))</f>
        <v/>
      </c>
      <c r="AD75" s="899"/>
      <c r="AE75" s="900"/>
      <c r="AF75" s="829"/>
      <c r="AG75" s="830"/>
      <c r="AH75" s="831"/>
      <c r="AI75" s="829"/>
      <c r="AJ75" s="830"/>
      <c r="AK75" s="831"/>
      <c r="AL75" s="829"/>
      <c r="AM75" s="830"/>
      <c r="AN75" s="831"/>
      <c r="AO75" s="901" t="str">
        <f>IF(COUNT($Q75:$AB75,$AF75:$AN75,$AR75)=0,"",SUM(AF75:AN75))</f>
        <v/>
      </c>
      <c r="AP75" s="902"/>
      <c r="AQ75" s="903"/>
      <c r="AR75" s="829"/>
      <c r="AS75" s="830"/>
      <c r="AT75" s="831"/>
    </row>
    <row r="76" spans="1:46" s="14" customFormat="1" ht="12" customHeight="1">
      <c r="A76" s="789"/>
      <c r="B76" s="793"/>
      <c r="C76" s="794"/>
      <c r="D76" s="795"/>
      <c r="E76" s="826"/>
      <c r="F76" s="826"/>
      <c r="G76" s="826"/>
      <c r="H76" s="826"/>
      <c r="I76" s="826"/>
      <c r="J76" s="827"/>
      <c r="K76" s="827"/>
      <c r="L76" s="827"/>
      <c r="M76" s="828"/>
      <c r="N76" s="793"/>
      <c r="O76" s="794"/>
      <c r="P76" s="795"/>
      <c r="Q76" s="832" t="str">
        <f>IF(COUNT($Q75:$AB75,$AF75:$AN75,$AR75)=0,"",ROUND(Q75/SUM($Q75:$AB75,$AF75:$AN75,$AR75),3))</f>
        <v/>
      </c>
      <c r="R76" s="833"/>
      <c r="S76" s="834"/>
      <c r="T76" s="832" t="str">
        <f>IF(COUNT($Q75:$AB75,$AF75:$AN75,$AR75)=0,"",ROUND(T75/SUM($Q75:$AB75,$AF75:$AN75,$AR75),3))</f>
        <v/>
      </c>
      <c r="U76" s="833"/>
      <c r="V76" s="834"/>
      <c r="W76" s="832" t="str">
        <f>IF(COUNT($Q75:$AB75,$AF75:$AN75,$AR75)=0,"",ROUND(W75/SUM($Q75:$AB75,$AF75:$AN75,$AR75),3))</f>
        <v/>
      </c>
      <c r="X76" s="833"/>
      <c r="Y76" s="834"/>
      <c r="Z76" s="832" t="str">
        <f>IF(COUNT($Q75:$AB75,$AF75:$AN75,$AR75)=0,"",ROUND(Z75/SUM($Q75:$AB75,$AF75:$AN75,$AR75),3))</f>
        <v/>
      </c>
      <c r="AA76" s="833"/>
      <c r="AB76" s="834"/>
      <c r="AC76" s="832" t="str">
        <f>IF(COUNT($Q75:$AB75,$AF75:$AN75,$AR75)=0,"",ROUND(AC75/SUM($Q75:$AB75,$AF75:$AN75,$AR75),3))</f>
        <v/>
      </c>
      <c r="AD76" s="833"/>
      <c r="AE76" s="834"/>
      <c r="AF76" s="869" t="str">
        <f>IF(COUNT($Q75:$AB75,$AF75:$AN75,$AR75)=0,"",ROUND(AF75/SUM($Q75:$AB75,$AF75:$AN75,$AR75),3))</f>
        <v/>
      </c>
      <c r="AG76" s="870"/>
      <c r="AH76" s="871"/>
      <c r="AI76" s="869" t="str">
        <f>IF(COUNT($Q75:$AB75,$AF75:$AN75,$AR75)=0,"",ROUND(AI75/SUM($Q75:$AB75,$AF75:$AN75,$AR75),3))</f>
        <v/>
      </c>
      <c r="AJ76" s="870"/>
      <c r="AK76" s="871"/>
      <c r="AL76" s="869" t="str">
        <f>IF(COUNT($Q75:$AB75,$AF75:$AN75,$AR75)=0,"",ROUND(AL75/SUM($Q75:$AB75,$AF75:$AN75,$AR75),3))</f>
        <v/>
      </c>
      <c r="AM76" s="870"/>
      <c r="AN76" s="871"/>
      <c r="AO76" s="869" t="str">
        <f>IF(COUNT($Q75:$AB75,$AF75:$AN75,$AR75)=0,"",ROUND(AO75/SUM($Q75:$AB75,$AF75:$AN75,$AR75),3))</f>
        <v/>
      </c>
      <c r="AP76" s="870"/>
      <c r="AQ76" s="871"/>
      <c r="AR76" s="863" t="str">
        <f>IF(COUNT($Q75:$AB75,$AF75:$AN75,$AR75)=0,"",ROUND(AR75/SUM($Q75:$AB75,$AF75:$AN75,$AR75),3))</f>
        <v/>
      </c>
      <c r="AS76" s="864"/>
      <c r="AT76" s="865"/>
    </row>
    <row r="77" spans="1:46" s="14" customFormat="1" ht="12" customHeight="1">
      <c r="A77" s="789"/>
      <c r="B77" s="796"/>
      <c r="C77" s="797"/>
      <c r="D77" s="798"/>
      <c r="E77" s="826"/>
      <c r="F77" s="826"/>
      <c r="G77" s="826"/>
      <c r="H77" s="826"/>
      <c r="I77" s="826"/>
      <c r="J77" s="827"/>
      <c r="K77" s="827"/>
      <c r="L77" s="827"/>
      <c r="M77" s="828"/>
      <c r="N77" s="796"/>
      <c r="O77" s="797"/>
      <c r="P77" s="798"/>
      <c r="Q77" s="823" t="str">
        <f>IF(COUNT($Q75:$AB75,$AF75:$AN75,$AR75)=0,"",$J75*(Q75/($AC75+$AO75+$AR75)))</f>
        <v/>
      </c>
      <c r="R77" s="824"/>
      <c r="S77" s="825"/>
      <c r="T77" s="823" t="str">
        <f>IF(COUNT($Q75:$AB75,$AF75:$AN75,$AR75)=0,"",$J75*(T75/($AC75+$AO75+$AR75)))</f>
        <v/>
      </c>
      <c r="U77" s="824"/>
      <c r="V77" s="825"/>
      <c r="W77" s="823" t="str">
        <f>IF(COUNT($Q75:$AB75,$AF75:$AN75,$AR75)=0,"",$J75*(W75/($AC75+$AO75+$AR75)))</f>
        <v/>
      </c>
      <c r="X77" s="824"/>
      <c r="Y77" s="825"/>
      <c r="Z77" s="823" t="str">
        <f>IF(COUNT($Q75:$AB75,$AF75:$AN75,$AR75)=0,"",$J75*(Z75/($AC75+$AO75+$AR75)))</f>
        <v/>
      </c>
      <c r="AA77" s="824"/>
      <c r="AB77" s="825"/>
      <c r="AC77" s="823" t="str">
        <f>IF(COUNT($Q75:$AB75,$AF75:$AN75,$AR75)=0,"",$J75*(AC75/($AC75+$AO75+$AR75)))</f>
        <v/>
      </c>
      <c r="AD77" s="824"/>
      <c r="AE77" s="825"/>
      <c r="AF77" s="881" t="str">
        <f>IF(COUNT($Q75:$AB75,$AF75:$AN75,$AR75)=0,"",$J75*(AF75/($AC75+$AO75+$AR75)))</f>
        <v/>
      </c>
      <c r="AG77" s="882"/>
      <c r="AH77" s="883"/>
      <c r="AI77" s="881" t="str">
        <f>IF(COUNT($Q75:$AB75,$AF75:$AN75,$AR75)=0,"",$J75*(AI75/($AC75+$AO75+$AR75)))</f>
        <v/>
      </c>
      <c r="AJ77" s="882"/>
      <c r="AK77" s="883"/>
      <c r="AL77" s="881" t="str">
        <f>IF(COUNT($Q75:$AB75,$AF75:$AN75,$AR75)=0,"",$J75*(AL75/($AC75+$AO75+$AR75)))</f>
        <v/>
      </c>
      <c r="AM77" s="882"/>
      <c r="AN77" s="883"/>
      <c r="AO77" s="881" t="str">
        <f>IF(COUNT($Q75:$AB75,$AF75:$AN75,$AR75)=0,"",$J75*(AO75/($AC75+$AO75+$AR75)))</f>
        <v/>
      </c>
      <c r="AP77" s="882"/>
      <c r="AQ77" s="883"/>
      <c r="AR77" s="887" t="str">
        <f>IF(COUNT($Q75:$AB75,$AF75:$AN75,$AR75)=0,"",$J75*(AR75/($AC75+$AO75+$AR75)))</f>
        <v/>
      </c>
      <c r="AS77" s="888"/>
      <c r="AT77" s="889"/>
    </row>
    <row r="78" spans="1:46" s="14" customFormat="1" ht="12" customHeight="1">
      <c r="A78" s="789">
        <v>17</v>
      </c>
      <c r="B78" s="820"/>
      <c r="C78" s="821"/>
      <c r="D78" s="822"/>
      <c r="E78" s="826"/>
      <c r="F78" s="826"/>
      <c r="G78" s="826"/>
      <c r="H78" s="826"/>
      <c r="I78" s="826"/>
      <c r="J78" s="827"/>
      <c r="K78" s="827"/>
      <c r="L78" s="827"/>
      <c r="M78" s="828"/>
      <c r="N78" s="820"/>
      <c r="O78" s="821"/>
      <c r="P78" s="822"/>
      <c r="Q78" s="829"/>
      <c r="R78" s="830"/>
      <c r="S78" s="831"/>
      <c r="T78" s="829"/>
      <c r="U78" s="830"/>
      <c r="V78" s="831"/>
      <c r="W78" s="829"/>
      <c r="X78" s="830"/>
      <c r="Y78" s="831"/>
      <c r="Z78" s="829"/>
      <c r="AA78" s="830"/>
      <c r="AB78" s="831"/>
      <c r="AC78" s="898" t="str">
        <f>IF(COUNT($Q78:$AB78,$AF78:$AN78,$AR78)=0,"",SUM(Q78:AB78))</f>
        <v/>
      </c>
      <c r="AD78" s="899"/>
      <c r="AE78" s="900"/>
      <c r="AF78" s="829"/>
      <c r="AG78" s="830"/>
      <c r="AH78" s="831"/>
      <c r="AI78" s="829"/>
      <c r="AJ78" s="830"/>
      <c r="AK78" s="831"/>
      <c r="AL78" s="829"/>
      <c r="AM78" s="830"/>
      <c r="AN78" s="831"/>
      <c r="AO78" s="901" t="str">
        <f>IF(COUNT($Q78:$AB78,$AF78:$AN78,$AR78)=0,"",SUM(AF78:AN78))</f>
        <v/>
      </c>
      <c r="AP78" s="902"/>
      <c r="AQ78" s="903"/>
      <c r="AR78" s="829"/>
      <c r="AS78" s="830"/>
      <c r="AT78" s="831"/>
    </row>
    <row r="79" spans="1:46" s="14" customFormat="1" ht="12" customHeight="1">
      <c r="A79" s="789"/>
      <c r="B79" s="793"/>
      <c r="C79" s="794"/>
      <c r="D79" s="795"/>
      <c r="E79" s="826"/>
      <c r="F79" s="826"/>
      <c r="G79" s="826"/>
      <c r="H79" s="826"/>
      <c r="I79" s="826"/>
      <c r="J79" s="827"/>
      <c r="K79" s="827"/>
      <c r="L79" s="827"/>
      <c r="M79" s="828"/>
      <c r="N79" s="793"/>
      <c r="O79" s="794"/>
      <c r="P79" s="795"/>
      <c r="Q79" s="832" t="str">
        <f>IF(COUNT($Q78:$AB78,$AF78:$AN78,$AR78)=0,"",ROUND(Q78/SUM($Q78:$AB78,$AF78:$AN78,$AR78),3))</f>
        <v/>
      </c>
      <c r="R79" s="833"/>
      <c r="S79" s="834"/>
      <c r="T79" s="832" t="str">
        <f>IF(COUNT($Q78:$AB78,$AF78:$AN78,$AR78)=0,"",ROUND(T78/SUM($Q78:$AB78,$AF78:$AN78,$AR78),3))</f>
        <v/>
      </c>
      <c r="U79" s="833"/>
      <c r="V79" s="834"/>
      <c r="W79" s="832" t="str">
        <f>IF(COUNT($Q78:$AB78,$AF78:$AN78,$AR78)=0,"",ROUND(W78/SUM($Q78:$AB78,$AF78:$AN78,$AR78),3))</f>
        <v/>
      </c>
      <c r="X79" s="833"/>
      <c r="Y79" s="834"/>
      <c r="Z79" s="832" t="str">
        <f>IF(COUNT($Q78:$AB78,$AF78:$AN78,$AR78)=0,"",ROUND(Z78/SUM($Q78:$AB78,$AF78:$AN78,$AR78),3))</f>
        <v/>
      </c>
      <c r="AA79" s="833"/>
      <c r="AB79" s="834"/>
      <c r="AC79" s="832" t="str">
        <f>IF(COUNT($Q78:$AB78,$AF78:$AN78,$AR78)=0,"",ROUND(AC78/SUM($Q78:$AB78,$AF78:$AN78,$AR78),3))</f>
        <v/>
      </c>
      <c r="AD79" s="833"/>
      <c r="AE79" s="834"/>
      <c r="AF79" s="869" t="str">
        <f>IF(COUNT($Q78:$AB78,$AF78:$AN78,$AR78)=0,"",ROUND(AF78/SUM($Q78:$AB78,$AF78:$AN78,$AR78),3))</f>
        <v/>
      </c>
      <c r="AG79" s="870"/>
      <c r="AH79" s="871"/>
      <c r="AI79" s="869" t="str">
        <f>IF(COUNT($Q78:$AB78,$AF78:$AN78,$AR78)=0,"",ROUND(AI78/SUM($Q78:$AB78,$AF78:$AN78,$AR78),3))</f>
        <v/>
      </c>
      <c r="AJ79" s="870"/>
      <c r="AK79" s="871"/>
      <c r="AL79" s="869" t="str">
        <f>IF(COUNT($Q78:$AB78,$AF78:$AN78,$AR78)=0,"",ROUND(AL78/SUM($Q78:$AB78,$AF78:$AN78,$AR78),3))</f>
        <v/>
      </c>
      <c r="AM79" s="870"/>
      <c r="AN79" s="871"/>
      <c r="AO79" s="869" t="str">
        <f>IF(COUNT($Q78:$AB78,$AF78:$AN78,$AR78)=0,"",ROUND(AO78/SUM($Q78:$AB78,$AF78:$AN78,$AR78),3))</f>
        <v/>
      </c>
      <c r="AP79" s="870"/>
      <c r="AQ79" s="871"/>
      <c r="AR79" s="863" t="str">
        <f>IF(COUNT($Q78:$AB78,$AF78:$AN78,$AR78)=0,"",ROUND(AR78/SUM($Q78:$AB78,$AF78:$AN78,$AR78),3))</f>
        <v/>
      </c>
      <c r="AS79" s="864"/>
      <c r="AT79" s="865"/>
    </row>
    <row r="80" spans="1:46" s="14" customFormat="1" ht="12" customHeight="1">
      <c r="A80" s="789"/>
      <c r="B80" s="796"/>
      <c r="C80" s="797"/>
      <c r="D80" s="798"/>
      <c r="E80" s="826"/>
      <c r="F80" s="826"/>
      <c r="G80" s="826"/>
      <c r="H80" s="826"/>
      <c r="I80" s="826"/>
      <c r="J80" s="827"/>
      <c r="K80" s="827"/>
      <c r="L80" s="827"/>
      <c r="M80" s="828"/>
      <c r="N80" s="796"/>
      <c r="O80" s="797"/>
      <c r="P80" s="798"/>
      <c r="Q80" s="823" t="str">
        <f>IF(COUNT($Q78:$AB78,$AF78:$AN78,$AR78)=0,"",$J78*(Q78/($AC78+$AO78+$AR78)))</f>
        <v/>
      </c>
      <c r="R80" s="824"/>
      <c r="S80" s="825"/>
      <c r="T80" s="823" t="str">
        <f>IF(COUNT($Q78:$AB78,$AF78:$AN78,$AR78)=0,"",$J78*(T78/($AC78+$AO78+$AR78)))</f>
        <v/>
      </c>
      <c r="U80" s="824"/>
      <c r="V80" s="825"/>
      <c r="W80" s="823" t="str">
        <f>IF(COUNT($Q78:$AB78,$AF78:$AN78,$AR78)=0,"",$J78*(W78/($AC78+$AO78+$AR78)))</f>
        <v/>
      </c>
      <c r="X80" s="824"/>
      <c r="Y80" s="825"/>
      <c r="Z80" s="823" t="str">
        <f>IF(COUNT($Q78:$AB78,$AF78:$AN78,$AR78)=0,"",$J78*(Z78/($AC78+$AO78+$AR78)))</f>
        <v/>
      </c>
      <c r="AA80" s="824"/>
      <c r="AB80" s="825"/>
      <c r="AC80" s="823" t="str">
        <f>IF(COUNT($Q78:$AB78,$AF78:$AN78,$AR78)=0,"",$J78*(AC78/($AC78+$AO78+$AR78)))</f>
        <v/>
      </c>
      <c r="AD80" s="824"/>
      <c r="AE80" s="825"/>
      <c r="AF80" s="881" t="str">
        <f>IF(COUNT($Q78:$AB78,$AF78:$AN78,$AR78)=0,"",$J78*(AF78/($AC78+$AO78+$AR78)))</f>
        <v/>
      </c>
      <c r="AG80" s="882"/>
      <c r="AH80" s="883"/>
      <c r="AI80" s="881" t="str">
        <f>IF(COUNT($Q78:$AB78,$AF78:$AN78,$AR78)=0,"",$J78*(AI78/($AC78+$AO78+$AR78)))</f>
        <v/>
      </c>
      <c r="AJ80" s="882"/>
      <c r="AK80" s="883"/>
      <c r="AL80" s="881" t="str">
        <f>IF(COUNT($Q78:$AB78,$AF78:$AN78,$AR78)=0,"",$J78*(AL78/($AC78+$AO78+$AR78)))</f>
        <v/>
      </c>
      <c r="AM80" s="882"/>
      <c r="AN80" s="883"/>
      <c r="AO80" s="881" t="str">
        <f>IF(COUNT($Q78:$AB78,$AF78:$AN78,$AR78)=0,"",$J78*(AO78/($AC78+$AO78+$AR78)))</f>
        <v/>
      </c>
      <c r="AP80" s="882"/>
      <c r="AQ80" s="883"/>
      <c r="AR80" s="887" t="str">
        <f>IF(COUNT($Q78:$AB78,$AF78:$AN78,$AR78)=0,"",$J78*(AR78/($AC78+$AO78+$AR78)))</f>
        <v/>
      </c>
      <c r="AS80" s="888"/>
      <c r="AT80" s="889"/>
    </row>
    <row r="81" spans="1:46" s="14" customFormat="1" ht="12" customHeight="1">
      <c r="A81" s="789">
        <v>18</v>
      </c>
      <c r="B81" s="820"/>
      <c r="C81" s="821"/>
      <c r="D81" s="822"/>
      <c r="E81" s="826"/>
      <c r="F81" s="826"/>
      <c r="G81" s="826"/>
      <c r="H81" s="826"/>
      <c r="I81" s="826"/>
      <c r="J81" s="827"/>
      <c r="K81" s="827"/>
      <c r="L81" s="827"/>
      <c r="M81" s="828"/>
      <c r="N81" s="820"/>
      <c r="O81" s="821"/>
      <c r="P81" s="822"/>
      <c r="Q81" s="829"/>
      <c r="R81" s="830"/>
      <c r="S81" s="831"/>
      <c r="T81" s="829"/>
      <c r="U81" s="830"/>
      <c r="V81" s="831"/>
      <c r="W81" s="829"/>
      <c r="X81" s="830"/>
      <c r="Y81" s="831"/>
      <c r="Z81" s="829"/>
      <c r="AA81" s="830"/>
      <c r="AB81" s="831"/>
      <c r="AC81" s="898" t="str">
        <f>IF(COUNT($Q81:$AB81,$AF81:$AN81,$AR81)=0,"",SUM(Q81:AB81))</f>
        <v/>
      </c>
      <c r="AD81" s="899"/>
      <c r="AE81" s="900"/>
      <c r="AF81" s="829"/>
      <c r="AG81" s="830"/>
      <c r="AH81" s="831"/>
      <c r="AI81" s="829"/>
      <c r="AJ81" s="830"/>
      <c r="AK81" s="831"/>
      <c r="AL81" s="829"/>
      <c r="AM81" s="830"/>
      <c r="AN81" s="831"/>
      <c r="AO81" s="901" t="str">
        <f>IF(COUNT($Q81:$AB81,$AF81:$AN81,$AR81)=0,"",SUM(AF81:AN81))</f>
        <v/>
      </c>
      <c r="AP81" s="902"/>
      <c r="AQ81" s="903"/>
      <c r="AR81" s="829"/>
      <c r="AS81" s="830"/>
      <c r="AT81" s="831"/>
    </row>
    <row r="82" spans="1:46" s="14" customFormat="1" ht="12" customHeight="1">
      <c r="A82" s="789"/>
      <c r="B82" s="793"/>
      <c r="C82" s="794"/>
      <c r="D82" s="795"/>
      <c r="E82" s="826"/>
      <c r="F82" s="826"/>
      <c r="G82" s="826"/>
      <c r="H82" s="826"/>
      <c r="I82" s="826"/>
      <c r="J82" s="827"/>
      <c r="K82" s="827"/>
      <c r="L82" s="827"/>
      <c r="M82" s="828"/>
      <c r="N82" s="793"/>
      <c r="O82" s="794"/>
      <c r="P82" s="795"/>
      <c r="Q82" s="832" t="str">
        <f>IF(COUNT($Q81:$AB81,$AF81:$AN81,$AR81)=0,"",ROUND(Q81/SUM($Q81:$AB81,$AF81:$AN81,$AR81),3))</f>
        <v/>
      </c>
      <c r="R82" s="833"/>
      <c r="S82" s="834"/>
      <c r="T82" s="832" t="str">
        <f>IF(COUNT($Q81:$AB81,$AF81:$AN81,$AR81)=0,"",ROUND(T81/SUM($Q81:$AB81,$AF81:$AN81,$AR81),3))</f>
        <v/>
      </c>
      <c r="U82" s="833"/>
      <c r="V82" s="834"/>
      <c r="W82" s="832" t="str">
        <f>IF(COUNT($Q81:$AB81,$AF81:$AN81,$AR81)=0,"",ROUND(W81/SUM($Q81:$AB81,$AF81:$AN81,$AR81),3))</f>
        <v/>
      </c>
      <c r="X82" s="833"/>
      <c r="Y82" s="834"/>
      <c r="Z82" s="832" t="str">
        <f>IF(COUNT($Q81:$AB81,$AF81:$AN81,$AR81)=0,"",ROUND(Z81/SUM($Q81:$AB81,$AF81:$AN81,$AR81),3))</f>
        <v/>
      </c>
      <c r="AA82" s="833"/>
      <c r="AB82" s="834"/>
      <c r="AC82" s="832" t="str">
        <f>IF(COUNT($Q81:$AB81,$AF81:$AN81,$AR81)=0,"",ROUND(AC81/SUM($Q81:$AB81,$AF81:$AN81,$AR81),3))</f>
        <v/>
      </c>
      <c r="AD82" s="833"/>
      <c r="AE82" s="834"/>
      <c r="AF82" s="869" t="str">
        <f>IF(COUNT($Q81:$AB81,$AF81:$AN81,$AR81)=0,"",ROUND(AF81/SUM($Q81:$AB81,$AF81:$AN81,$AR81),3))</f>
        <v/>
      </c>
      <c r="AG82" s="870"/>
      <c r="AH82" s="871"/>
      <c r="AI82" s="869" t="str">
        <f>IF(COUNT($Q81:$AB81,$AF81:$AN81,$AR81)=0,"",ROUND(AI81/SUM($Q81:$AB81,$AF81:$AN81,$AR81),3))</f>
        <v/>
      </c>
      <c r="AJ82" s="870"/>
      <c r="AK82" s="871"/>
      <c r="AL82" s="869" t="str">
        <f>IF(COUNT($Q81:$AB81,$AF81:$AN81,$AR81)=0,"",ROUND(AL81/SUM($Q81:$AB81,$AF81:$AN81,$AR81),3))</f>
        <v/>
      </c>
      <c r="AM82" s="870"/>
      <c r="AN82" s="871"/>
      <c r="AO82" s="869" t="str">
        <f>IF(COUNT($Q81:$AB81,$AF81:$AN81,$AR81)=0,"",ROUND(AO81/SUM($Q81:$AB81,$AF81:$AN81,$AR81),3))</f>
        <v/>
      </c>
      <c r="AP82" s="870"/>
      <c r="AQ82" s="871"/>
      <c r="AR82" s="863" t="str">
        <f>IF(COUNT($Q81:$AB81,$AF81:$AN81,$AR81)=0,"",ROUND(AR81/SUM($Q81:$AB81,$AF81:$AN81,$AR81),3))</f>
        <v/>
      </c>
      <c r="AS82" s="864"/>
      <c r="AT82" s="865"/>
    </row>
    <row r="83" spans="1:46" s="14" customFormat="1" ht="12" customHeight="1">
      <c r="A83" s="789"/>
      <c r="B83" s="796"/>
      <c r="C83" s="797"/>
      <c r="D83" s="798"/>
      <c r="E83" s="826"/>
      <c r="F83" s="826"/>
      <c r="G83" s="826"/>
      <c r="H83" s="826"/>
      <c r="I83" s="826"/>
      <c r="J83" s="827"/>
      <c r="K83" s="827"/>
      <c r="L83" s="827"/>
      <c r="M83" s="828"/>
      <c r="N83" s="796"/>
      <c r="O83" s="797"/>
      <c r="P83" s="798"/>
      <c r="Q83" s="823" t="str">
        <f>IF(COUNT($Q81:$AB81,$AF81:$AN81,$AR81)=0,"",$J81*(Q81/($AC81+$AO81+$AR81)))</f>
        <v/>
      </c>
      <c r="R83" s="824"/>
      <c r="S83" s="825"/>
      <c r="T83" s="823" t="str">
        <f>IF(COUNT($Q81:$AB81,$AF81:$AN81,$AR81)=0,"",$J81*(T81/($AC81+$AO81+$AR81)))</f>
        <v/>
      </c>
      <c r="U83" s="824"/>
      <c r="V83" s="825"/>
      <c r="W83" s="823" t="str">
        <f>IF(COUNT($Q81:$AB81,$AF81:$AN81,$AR81)=0,"",$J81*(W81/($AC81+$AO81+$AR81)))</f>
        <v/>
      </c>
      <c r="X83" s="824"/>
      <c r="Y83" s="825"/>
      <c r="Z83" s="823" t="str">
        <f>IF(COUNT($Q81:$AB81,$AF81:$AN81,$AR81)=0,"",$J81*(Z81/($AC81+$AO81+$AR81)))</f>
        <v/>
      </c>
      <c r="AA83" s="824"/>
      <c r="AB83" s="825"/>
      <c r="AC83" s="823" t="str">
        <f>IF(COUNT($Q81:$AB81,$AF81:$AN81,$AR81)=0,"",$J81*(AC81/($AC81+$AO81+$AR81)))</f>
        <v/>
      </c>
      <c r="AD83" s="824"/>
      <c r="AE83" s="825"/>
      <c r="AF83" s="881" t="str">
        <f>IF(COUNT($Q81:$AB81,$AF81:$AN81,$AR81)=0,"",$J81*(AF81/($AC81+$AO81+$AR81)))</f>
        <v/>
      </c>
      <c r="AG83" s="882"/>
      <c r="AH83" s="883"/>
      <c r="AI83" s="881" t="str">
        <f>IF(COUNT($Q81:$AB81,$AF81:$AN81,$AR81)=0,"",$J81*(AI81/($AC81+$AO81+$AR81)))</f>
        <v/>
      </c>
      <c r="AJ83" s="882"/>
      <c r="AK83" s="883"/>
      <c r="AL83" s="881" t="str">
        <f>IF(COUNT($Q81:$AB81,$AF81:$AN81,$AR81)=0,"",$J81*(AL81/($AC81+$AO81+$AR81)))</f>
        <v/>
      </c>
      <c r="AM83" s="882"/>
      <c r="AN83" s="883"/>
      <c r="AO83" s="881" t="str">
        <f>IF(COUNT($Q81:$AB81,$AF81:$AN81,$AR81)=0,"",$J81*(AO81/($AC81+$AO81+$AR81)))</f>
        <v/>
      </c>
      <c r="AP83" s="882"/>
      <c r="AQ83" s="883"/>
      <c r="AR83" s="887" t="str">
        <f>IF(COUNT($Q81:$AB81,$AF81:$AN81,$AR81)=0,"",$J81*(AR81/($AC81+$AO81+$AR81)))</f>
        <v/>
      </c>
      <c r="AS83" s="888"/>
      <c r="AT83" s="889"/>
    </row>
    <row r="84" spans="1:46" s="14" customFormat="1" ht="12" customHeight="1">
      <c r="A84" s="789">
        <v>19</v>
      </c>
      <c r="B84" s="820"/>
      <c r="C84" s="821"/>
      <c r="D84" s="822"/>
      <c r="E84" s="826"/>
      <c r="F84" s="826"/>
      <c r="G84" s="826"/>
      <c r="H84" s="826"/>
      <c r="I84" s="826"/>
      <c r="J84" s="827"/>
      <c r="K84" s="827"/>
      <c r="L84" s="827"/>
      <c r="M84" s="828"/>
      <c r="N84" s="820"/>
      <c r="O84" s="821"/>
      <c r="P84" s="822"/>
      <c r="Q84" s="829"/>
      <c r="R84" s="830"/>
      <c r="S84" s="831"/>
      <c r="T84" s="829"/>
      <c r="U84" s="830"/>
      <c r="V84" s="831"/>
      <c r="W84" s="829"/>
      <c r="X84" s="830"/>
      <c r="Y84" s="831"/>
      <c r="Z84" s="829"/>
      <c r="AA84" s="830"/>
      <c r="AB84" s="831"/>
      <c r="AC84" s="898" t="str">
        <f>IF(COUNT($Q84:$AB84,$AF84:$AN84,$AR84)=0,"",SUM(Q84:AB84))</f>
        <v/>
      </c>
      <c r="AD84" s="899"/>
      <c r="AE84" s="900"/>
      <c r="AF84" s="829"/>
      <c r="AG84" s="830"/>
      <c r="AH84" s="831"/>
      <c r="AI84" s="829"/>
      <c r="AJ84" s="830"/>
      <c r="AK84" s="831"/>
      <c r="AL84" s="829"/>
      <c r="AM84" s="830"/>
      <c r="AN84" s="831"/>
      <c r="AO84" s="901" t="str">
        <f>IF(COUNT($Q84:$AB84,$AF84:$AN84,$AR84)=0,"",SUM(AF84:AN84))</f>
        <v/>
      </c>
      <c r="AP84" s="902"/>
      <c r="AQ84" s="903"/>
      <c r="AR84" s="829"/>
      <c r="AS84" s="830"/>
      <c r="AT84" s="831"/>
    </row>
    <row r="85" spans="1:46" s="14" customFormat="1" ht="12" customHeight="1">
      <c r="A85" s="789"/>
      <c r="B85" s="793"/>
      <c r="C85" s="794"/>
      <c r="D85" s="795"/>
      <c r="E85" s="826"/>
      <c r="F85" s="826"/>
      <c r="G85" s="826"/>
      <c r="H85" s="826"/>
      <c r="I85" s="826"/>
      <c r="J85" s="827"/>
      <c r="K85" s="827"/>
      <c r="L85" s="827"/>
      <c r="M85" s="828"/>
      <c r="N85" s="793"/>
      <c r="O85" s="794"/>
      <c r="P85" s="795"/>
      <c r="Q85" s="832" t="str">
        <f>IF(COUNT($Q84:$AB84,$AF84:$AN84,$AR84)=0,"",ROUND(Q84/SUM($Q84:$AB84,$AF84:$AN84,$AR84),3))</f>
        <v/>
      </c>
      <c r="R85" s="833"/>
      <c r="S85" s="834"/>
      <c r="T85" s="832" t="str">
        <f>IF(COUNT($Q84:$AB84,$AF84:$AN84,$AR84)=0,"",ROUND(T84/SUM($Q84:$AB84,$AF84:$AN84,$AR84),3))</f>
        <v/>
      </c>
      <c r="U85" s="833"/>
      <c r="V85" s="834"/>
      <c r="W85" s="832" t="str">
        <f>IF(COUNT($Q84:$AB84,$AF84:$AN84,$AR84)=0,"",ROUND(W84/SUM($Q84:$AB84,$AF84:$AN84,$AR84),3))</f>
        <v/>
      </c>
      <c r="X85" s="833"/>
      <c r="Y85" s="834"/>
      <c r="Z85" s="832" t="str">
        <f>IF(COUNT($Q84:$AB84,$AF84:$AN84,$AR84)=0,"",ROUND(Z84/SUM($Q84:$AB84,$AF84:$AN84,$AR84),3))</f>
        <v/>
      </c>
      <c r="AA85" s="833"/>
      <c r="AB85" s="834"/>
      <c r="AC85" s="832" t="str">
        <f>IF(COUNT($Q84:$AB84,$AF84:$AN84,$AR84)=0,"",ROUND(AC84/SUM($Q84:$AB84,$AF84:$AN84,$AR84),3))</f>
        <v/>
      </c>
      <c r="AD85" s="833"/>
      <c r="AE85" s="834"/>
      <c r="AF85" s="869" t="str">
        <f>IF(COUNT($Q84:$AB84,$AF84:$AN84,$AR84)=0,"",ROUND(AF84/SUM($Q84:$AB84,$AF84:$AN84,$AR84),3))</f>
        <v/>
      </c>
      <c r="AG85" s="870"/>
      <c r="AH85" s="871"/>
      <c r="AI85" s="869" t="str">
        <f>IF(COUNT($Q84:$AB84,$AF84:$AN84,$AR84)=0,"",ROUND(AI84/SUM($Q84:$AB84,$AF84:$AN84,$AR84),3))</f>
        <v/>
      </c>
      <c r="AJ85" s="870"/>
      <c r="AK85" s="871"/>
      <c r="AL85" s="869" t="str">
        <f>IF(COUNT($Q84:$AB84,$AF84:$AN84,$AR84)=0,"",ROUND(AL84/SUM($Q84:$AB84,$AF84:$AN84,$AR84),3))</f>
        <v/>
      </c>
      <c r="AM85" s="870"/>
      <c r="AN85" s="871"/>
      <c r="AO85" s="869" t="str">
        <f>IF(COUNT($Q84:$AB84,$AF84:$AN84,$AR84)=0,"",ROUND(AO84/SUM($Q84:$AB84,$AF84:$AN84,$AR84),3))</f>
        <v/>
      </c>
      <c r="AP85" s="870"/>
      <c r="AQ85" s="871"/>
      <c r="AR85" s="863" t="str">
        <f>IF(COUNT($Q84:$AB84,$AF84:$AN84,$AR84)=0,"",ROUND(AR84/SUM($Q84:$AB84,$AF84:$AN84,$AR84),3))</f>
        <v/>
      </c>
      <c r="AS85" s="864"/>
      <c r="AT85" s="865"/>
    </row>
    <row r="86" spans="1:46" s="14" customFormat="1" ht="12" customHeight="1">
      <c r="A86" s="789"/>
      <c r="B86" s="796"/>
      <c r="C86" s="797"/>
      <c r="D86" s="798"/>
      <c r="E86" s="826"/>
      <c r="F86" s="826"/>
      <c r="G86" s="826"/>
      <c r="H86" s="826"/>
      <c r="I86" s="826"/>
      <c r="J86" s="827"/>
      <c r="K86" s="827"/>
      <c r="L86" s="827"/>
      <c r="M86" s="828"/>
      <c r="N86" s="796"/>
      <c r="O86" s="797"/>
      <c r="P86" s="798"/>
      <c r="Q86" s="823" t="str">
        <f>IF(COUNT($Q84:$AB84,$AF84:$AN84,$AR84)=0,"",$J84*(Q84/($AC84+$AO84+$AR84)))</f>
        <v/>
      </c>
      <c r="R86" s="824"/>
      <c r="S86" s="825"/>
      <c r="T86" s="823" t="str">
        <f>IF(COUNT($Q84:$AB84,$AF84:$AN84,$AR84)=0,"",$J84*(T84/($AC84+$AO84+$AR84)))</f>
        <v/>
      </c>
      <c r="U86" s="824"/>
      <c r="V86" s="825"/>
      <c r="W86" s="823" t="str">
        <f>IF(COUNT($Q84:$AB84,$AF84:$AN84,$AR84)=0,"",$J84*(W84/($AC84+$AO84+$AR84)))</f>
        <v/>
      </c>
      <c r="X86" s="824"/>
      <c r="Y86" s="825"/>
      <c r="Z86" s="823" t="str">
        <f>IF(COUNT($Q84:$AB84,$AF84:$AN84,$AR84)=0,"",$J84*(Z84/($AC84+$AO84+$AR84)))</f>
        <v/>
      </c>
      <c r="AA86" s="824"/>
      <c r="AB86" s="825"/>
      <c r="AC86" s="823" t="str">
        <f>IF(COUNT($Q84:$AB84,$AF84:$AN84,$AR84)=0,"",$J84*(AC84/($AC84+$AO84+$AR84)))</f>
        <v/>
      </c>
      <c r="AD86" s="824"/>
      <c r="AE86" s="825"/>
      <c r="AF86" s="881" t="str">
        <f>IF(COUNT($Q84:$AB84,$AF84:$AN84,$AR84)=0,"",$J84*(AF84/($AC84+$AO84+$AR84)))</f>
        <v/>
      </c>
      <c r="AG86" s="882"/>
      <c r="AH86" s="883"/>
      <c r="AI86" s="881" t="str">
        <f>IF(COUNT($Q84:$AB84,$AF84:$AN84,$AR84)=0,"",$J84*(AI84/($AC84+$AO84+$AR84)))</f>
        <v/>
      </c>
      <c r="AJ86" s="882"/>
      <c r="AK86" s="883"/>
      <c r="AL86" s="881" t="str">
        <f>IF(COUNT($Q84:$AB84,$AF84:$AN84,$AR84)=0,"",$J84*(AL84/($AC84+$AO84+$AR84)))</f>
        <v/>
      </c>
      <c r="AM86" s="882"/>
      <c r="AN86" s="883"/>
      <c r="AO86" s="881" t="str">
        <f>IF(COUNT($Q84:$AB84,$AF84:$AN84,$AR84)=0,"",$J84*(AO84/($AC84+$AO84+$AR84)))</f>
        <v/>
      </c>
      <c r="AP86" s="882"/>
      <c r="AQ86" s="883"/>
      <c r="AR86" s="887" t="str">
        <f>IF(COUNT($Q84:$AB84,$AF84:$AN84,$AR84)=0,"",$J84*(AR84/($AC84+$AO84+$AR84)))</f>
        <v/>
      </c>
      <c r="AS86" s="888"/>
      <c r="AT86" s="889"/>
    </row>
    <row r="87" spans="1:46" s="14" customFormat="1" ht="12" customHeight="1">
      <c r="A87" s="789">
        <v>20</v>
      </c>
      <c r="B87" s="820"/>
      <c r="C87" s="821"/>
      <c r="D87" s="822"/>
      <c r="E87" s="826"/>
      <c r="F87" s="826"/>
      <c r="G87" s="826"/>
      <c r="H87" s="826"/>
      <c r="I87" s="826"/>
      <c r="J87" s="827"/>
      <c r="K87" s="827"/>
      <c r="L87" s="827"/>
      <c r="M87" s="828"/>
      <c r="N87" s="820"/>
      <c r="O87" s="821"/>
      <c r="P87" s="822"/>
      <c r="Q87" s="829"/>
      <c r="R87" s="830"/>
      <c r="S87" s="831"/>
      <c r="T87" s="829"/>
      <c r="U87" s="830"/>
      <c r="V87" s="831"/>
      <c r="W87" s="829"/>
      <c r="X87" s="830"/>
      <c r="Y87" s="831"/>
      <c r="Z87" s="829"/>
      <c r="AA87" s="830"/>
      <c r="AB87" s="831"/>
      <c r="AC87" s="898" t="str">
        <f>IF(COUNT($Q87:$AB87,$AF87:$AN87,$AR87)=0,"",SUM(Q87:AB87))</f>
        <v/>
      </c>
      <c r="AD87" s="899"/>
      <c r="AE87" s="900"/>
      <c r="AF87" s="829"/>
      <c r="AG87" s="830"/>
      <c r="AH87" s="831"/>
      <c r="AI87" s="829"/>
      <c r="AJ87" s="830"/>
      <c r="AK87" s="831"/>
      <c r="AL87" s="829"/>
      <c r="AM87" s="830"/>
      <c r="AN87" s="831"/>
      <c r="AO87" s="901" t="str">
        <f>IF(COUNT($Q87:$AB87,$AF87:$AN87,$AR87)=0,"",SUM(AF87:AN87))</f>
        <v/>
      </c>
      <c r="AP87" s="902"/>
      <c r="AQ87" s="903"/>
      <c r="AR87" s="829"/>
      <c r="AS87" s="830"/>
      <c r="AT87" s="831"/>
    </row>
    <row r="88" spans="1:46" s="14" customFormat="1" ht="12" customHeight="1">
      <c r="A88" s="789"/>
      <c r="B88" s="793"/>
      <c r="C88" s="794"/>
      <c r="D88" s="795"/>
      <c r="E88" s="826"/>
      <c r="F88" s="826"/>
      <c r="G88" s="826"/>
      <c r="H88" s="826"/>
      <c r="I88" s="826"/>
      <c r="J88" s="827"/>
      <c r="K88" s="827"/>
      <c r="L88" s="827"/>
      <c r="M88" s="828"/>
      <c r="N88" s="793"/>
      <c r="O88" s="794"/>
      <c r="P88" s="795"/>
      <c r="Q88" s="832" t="str">
        <f>IF(COUNT($Q87:$AB87,$AF87:$AN87,$AR87)=0,"",ROUND(Q87/SUM($Q87:$AB87,$AF87:$AN87,$AR87),3))</f>
        <v/>
      </c>
      <c r="R88" s="833"/>
      <c r="S88" s="834"/>
      <c r="T88" s="832" t="str">
        <f>IF(COUNT($Q87:$AB87,$AF87:$AN87,$AR87)=0,"",ROUND(T87/SUM($Q87:$AB87,$AF87:$AN87,$AR87),3))</f>
        <v/>
      </c>
      <c r="U88" s="833"/>
      <c r="V88" s="834"/>
      <c r="W88" s="832" t="str">
        <f>IF(COUNT($Q87:$AB87,$AF87:$AN87,$AR87)=0,"",ROUND(W87/SUM($Q87:$AB87,$AF87:$AN87,$AR87),3))</f>
        <v/>
      </c>
      <c r="X88" s="833"/>
      <c r="Y88" s="834"/>
      <c r="Z88" s="832" t="str">
        <f>IF(COUNT($Q87:$AB87,$AF87:$AN87,$AR87)=0,"",ROUND(Z87/SUM($Q87:$AB87,$AF87:$AN87,$AR87),3))</f>
        <v/>
      </c>
      <c r="AA88" s="833"/>
      <c r="AB88" s="834"/>
      <c r="AC88" s="832" t="str">
        <f>IF(COUNT($Q87:$AB87,$AF87:$AN87,$AR87)=0,"",ROUND(AC87/SUM($Q87:$AB87,$AF87:$AN87,$AR87),3))</f>
        <v/>
      </c>
      <c r="AD88" s="833"/>
      <c r="AE88" s="834"/>
      <c r="AF88" s="869" t="str">
        <f>IF(COUNT($Q87:$AB87,$AF87:$AN87,$AR87)=0,"",ROUND(AF87/SUM($Q87:$AB87,$AF87:$AN87,$AR87),3))</f>
        <v/>
      </c>
      <c r="AG88" s="870"/>
      <c r="AH88" s="871"/>
      <c r="AI88" s="869" t="str">
        <f>IF(COUNT($Q87:$AB87,$AF87:$AN87,$AR87)=0,"",ROUND(AI87/SUM($Q87:$AB87,$AF87:$AN87,$AR87),3))</f>
        <v/>
      </c>
      <c r="AJ88" s="870"/>
      <c r="AK88" s="871"/>
      <c r="AL88" s="869" t="str">
        <f>IF(COUNT($Q87:$AB87,$AF87:$AN87,$AR87)=0,"",ROUND(AL87/SUM($Q87:$AB87,$AF87:$AN87,$AR87),3))</f>
        <v/>
      </c>
      <c r="AM88" s="870"/>
      <c r="AN88" s="871"/>
      <c r="AO88" s="869" t="str">
        <f>IF(COUNT($Q87:$AB87,$AF87:$AN87,$AR87)=0,"",ROUND(AO87/SUM($Q87:$AB87,$AF87:$AN87,$AR87),3))</f>
        <v/>
      </c>
      <c r="AP88" s="870"/>
      <c r="AQ88" s="871"/>
      <c r="AR88" s="863" t="str">
        <f>IF(COUNT($Q87:$AB87,$AF87:$AN87,$AR87)=0,"",ROUND(AR87/SUM($Q87:$AB87,$AF87:$AN87,$AR87),3))</f>
        <v/>
      </c>
      <c r="AS88" s="864"/>
      <c r="AT88" s="865"/>
    </row>
    <row r="89" spans="1:46" s="14" customFormat="1" ht="12" customHeight="1">
      <c r="A89" s="789"/>
      <c r="B89" s="796"/>
      <c r="C89" s="797"/>
      <c r="D89" s="798"/>
      <c r="E89" s="826"/>
      <c r="F89" s="826"/>
      <c r="G89" s="826"/>
      <c r="H89" s="826"/>
      <c r="I89" s="826"/>
      <c r="J89" s="827"/>
      <c r="K89" s="827"/>
      <c r="L89" s="827"/>
      <c r="M89" s="828"/>
      <c r="N89" s="796"/>
      <c r="O89" s="797"/>
      <c r="P89" s="798"/>
      <c r="Q89" s="823" t="str">
        <f>IF(COUNT($Q87:$AB87,$AF87:$AN87,$AR87)=0,"",$J87*(Q87/($AC87+$AO87+$AR87)))</f>
        <v/>
      </c>
      <c r="R89" s="824"/>
      <c r="S89" s="825"/>
      <c r="T89" s="823" t="str">
        <f>IF(COUNT($Q87:$AB87,$AF87:$AN87,$AR87)=0,"",$J87*(T87/($AC87+$AO87+$AR87)))</f>
        <v/>
      </c>
      <c r="U89" s="824"/>
      <c r="V89" s="825"/>
      <c r="W89" s="823" t="str">
        <f>IF(COUNT($Q87:$AB87,$AF87:$AN87,$AR87)=0,"",$J87*(W87/($AC87+$AO87+$AR87)))</f>
        <v/>
      </c>
      <c r="X89" s="824"/>
      <c r="Y89" s="825"/>
      <c r="Z89" s="823" t="str">
        <f>IF(COUNT($Q87:$AB87,$AF87:$AN87,$AR87)=0,"",$J87*(Z87/($AC87+$AO87+$AR87)))</f>
        <v/>
      </c>
      <c r="AA89" s="824"/>
      <c r="AB89" s="825"/>
      <c r="AC89" s="823" t="str">
        <f>IF(COUNT($Q87:$AB87,$AF87:$AN87,$AR87)=0,"",$J87*(AC87/($AC87+$AO87+$AR87)))</f>
        <v/>
      </c>
      <c r="AD89" s="824"/>
      <c r="AE89" s="825"/>
      <c r="AF89" s="881" t="str">
        <f>IF(COUNT($Q87:$AB87,$AF87:$AN87,$AR87)=0,"",$J87*(AF87/($AC87+$AO87+$AR87)))</f>
        <v/>
      </c>
      <c r="AG89" s="882"/>
      <c r="AH89" s="883"/>
      <c r="AI89" s="881" t="str">
        <f>IF(COUNT($Q87:$AB87,$AF87:$AN87,$AR87)=0,"",$J87*(AI87/($AC87+$AO87+$AR87)))</f>
        <v/>
      </c>
      <c r="AJ89" s="882"/>
      <c r="AK89" s="883"/>
      <c r="AL89" s="881" t="str">
        <f>IF(COUNT($Q87:$AB87,$AF87:$AN87,$AR87)=0,"",$J87*(AL87/($AC87+$AO87+$AR87)))</f>
        <v/>
      </c>
      <c r="AM89" s="882"/>
      <c r="AN89" s="883"/>
      <c r="AO89" s="881" t="str">
        <f>IF(COUNT($Q87:$AB87,$AF87:$AN87,$AR87)=0,"",$J87*(AO87/($AC87+$AO87+$AR87)))</f>
        <v/>
      </c>
      <c r="AP89" s="882"/>
      <c r="AQ89" s="883"/>
      <c r="AR89" s="887" t="str">
        <f>IF(COUNT($Q87:$AB87,$AF87:$AN87,$AR87)=0,"",$J87*(AR87/($AC87+$AO87+$AR87)))</f>
        <v/>
      </c>
      <c r="AS89" s="888"/>
      <c r="AT89" s="889"/>
    </row>
    <row r="90" spans="1:46" s="14" customFormat="1" ht="12" customHeight="1">
      <c r="A90" s="13"/>
      <c r="B90" s="893" t="s">
        <v>183</v>
      </c>
      <c r="C90" s="894"/>
      <c r="D90" s="894"/>
      <c r="E90" s="894"/>
      <c r="F90" s="894"/>
      <c r="G90" s="894"/>
      <c r="H90" s="894"/>
      <c r="I90" s="894"/>
      <c r="J90" s="895" t="str">
        <f>IF(COUNT(J60:M89)=0,"",SUM(J60:M89))</f>
        <v/>
      </c>
      <c r="K90" s="896"/>
      <c r="L90" s="896"/>
      <c r="M90" s="897"/>
      <c r="N90" s="789"/>
      <c r="O90" s="789"/>
      <c r="P90" s="789"/>
      <c r="Q90" s="823" t="str">
        <f>IF(COUNT(Q60,Q63,Q66,Q69,Q72,Q75,Q78,Q81,Q84,Q87)=0,"",SUM(Q62,Q65,Q68,Q71,Q74,Q77,Q80,Q83,Q86,Q89))</f>
        <v/>
      </c>
      <c r="R90" s="824"/>
      <c r="S90" s="825"/>
      <c r="T90" s="823" t="str">
        <f>IF(COUNT(T60,T63,T66,T69,T72,T75,T78,T81,T84,T87)=0,"",SUM(T62,T65,T68,T71,T74,T77,T80,T83,T86,T89))</f>
        <v/>
      </c>
      <c r="U90" s="824"/>
      <c r="V90" s="825"/>
      <c r="W90" s="823" t="str">
        <f>IF(COUNT(W60,W63,W66,W69,W72,W75,W78,W81,W84,W87)=0,"",SUM(W62,W65,W68,W71,W74,W77,W80,W83,W86,W89))</f>
        <v/>
      </c>
      <c r="X90" s="824"/>
      <c r="Y90" s="825"/>
      <c r="Z90" s="823" t="str">
        <f>IF(COUNT(Z60,Z63,Z66,Z69,Z72,Z75,Z78,Z81,Z84,Z87)=0,"",SUM(Z62,Z65,Z68,Z71,Z74,Z77,Z80,Z83,Z86,Z89))</f>
        <v/>
      </c>
      <c r="AA90" s="824"/>
      <c r="AB90" s="825"/>
      <c r="AC90" s="823" t="str">
        <f>IF(COUNT(AC60,AC63,AC66,AC69,AC72,AC75,AC78,AC81,AC84,AC87)=0,"",SUM(AC62,AC65,AC68,AC71,AC74,AC77,AC80,AC83,AC86,AC89))</f>
        <v/>
      </c>
      <c r="AD90" s="824"/>
      <c r="AE90" s="825"/>
      <c r="AF90" s="881" t="str">
        <f>IF(COUNT(AF60,AF63,AF66,AF69,AF72,AF75,AF78,AF81,AF84,AF87)=0,"",SUM(AF62,AF65,AF68,AF71,AF74,AF77,AF80,AF83,AF86,AF89))</f>
        <v/>
      </c>
      <c r="AG90" s="882"/>
      <c r="AH90" s="883"/>
      <c r="AI90" s="881" t="str">
        <f>IF(COUNT(AI60,AI63,AI66,AI69,AI72,AI75,AI78,AI81,AI84,AI87)=0,"",SUM(AI62,AI65,AI68,AI71,AI74,AI77,AI80,AI83,AI86,AI89))</f>
        <v/>
      </c>
      <c r="AJ90" s="882"/>
      <c r="AK90" s="883"/>
      <c r="AL90" s="881" t="str">
        <f>IF(COUNT(AL60,AL63,AL66,AL69,AL72,AL75,AL78,AL81,AL84,AL87)=0,"",SUM(AL62,AL65,AL68,AL71,AL74,AL77,AL80,AL83,AL86,AL89))</f>
        <v/>
      </c>
      <c r="AM90" s="882"/>
      <c r="AN90" s="883"/>
      <c r="AO90" s="881" t="str">
        <f>IF(COUNT(AO60,AO63,AO66,AO69,AO72,AO75,AO78,AO81,AO84,AO87)=0,"",SUM(AO62,AO65,AO68,AO71,AO74,AO77,AO80,AO83,AO86,AO89))</f>
        <v/>
      </c>
      <c r="AP90" s="882"/>
      <c r="AQ90" s="883"/>
      <c r="AR90" s="887" t="str">
        <f>IF(COUNT(AR60,AR63,AR66,AR69,AR72,AR75,AR78,AR81,AR84,AR87)=0,"",SUM(AR62,AR65,AR68,AR71,AR74,AR77,AR80,AR83,AR86,AR89))</f>
        <v/>
      </c>
      <c r="AS90" s="888"/>
      <c r="AT90" s="889"/>
    </row>
    <row r="91" spans="1:46" s="14" customFormat="1" ht="12" customHeight="1">
      <c r="A91" s="13"/>
      <c r="B91" s="893" t="s">
        <v>151</v>
      </c>
      <c r="C91" s="894"/>
      <c r="D91" s="894"/>
      <c r="E91" s="894"/>
      <c r="F91" s="894"/>
      <c r="G91" s="894"/>
      <c r="H91" s="894"/>
      <c r="I91" s="894"/>
      <c r="J91" s="895">
        <f>IF(COUNT(J45,J90)=0,"",SUM(J45,J90))</f>
        <v>0</v>
      </c>
      <c r="K91" s="896"/>
      <c r="L91" s="896"/>
      <c r="M91" s="897"/>
      <c r="N91" s="789"/>
      <c r="O91" s="789"/>
      <c r="P91" s="789"/>
      <c r="Q91" s="823">
        <f>IF(COUNT(Q45,Q90)=0,"",SUM(Q45,Q90))</f>
        <v>0</v>
      </c>
      <c r="R91" s="824"/>
      <c r="S91" s="825"/>
      <c r="T91" s="823">
        <f>IF(COUNT(T45,T90)=0,"",SUM(T45,T90))</f>
        <v>0</v>
      </c>
      <c r="U91" s="824"/>
      <c r="V91" s="825"/>
      <c r="W91" s="823">
        <f>IF(COUNT(W45,W90)=0,"",SUM(W45,W90))</f>
        <v>0</v>
      </c>
      <c r="X91" s="824"/>
      <c r="Y91" s="825"/>
      <c r="Z91" s="823" t="str">
        <f>IF(COUNT(Z45,Z90)=0,"",SUM(Z45,Z90))</f>
        <v/>
      </c>
      <c r="AA91" s="824"/>
      <c r="AB91" s="825"/>
      <c r="AC91" s="823">
        <f>IF(COUNT(AC45,AC90)=0,"",SUM(AC45,AC90))</f>
        <v>0</v>
      </c>
      <c r="AD91" s="824"/>
      <c r="AE91" s="825"/>
      <c r="AF91" s="881">
        <f>IF(COUNT(AF45,AF90)=0,"",SUM(AF45,AF90))</f>
        <v>0</v>
      </c>
      <c r="AG91" s="882"/>
      <c r="AH91" s="883"/>
      <c r="AI91" s="881" t="str">
        <f>IF(COUNT(AI45,AI90)=0,"",SUM(AI45,AI90))</f>
        <v/>
      </c>
      <c r="AJ91" s="882"/>
      <c r="AK91" s="883"/>
      <c r="AL91" s="881" t="str">
        <f>IF(COUNT(AL45,AL90)=0,"",SUM(AL45,AL90))</f>
        <v/>
      </c>
      <c r="AM91" s="882"/>
      <c r="AN91" s="883"/>
      <c r="AO91" s="881">
        <f>IF(COUNT(AO45,AO90)=0,"",SUM(AO45,AO90))</f>
        <v>0</v>
      </c>
      <c r="AP91" s="882"/>
      <c r="AQ91" s="883"/>
      <c r="AR91" s="887">
        <f>IF(COUNT(AR45,AR90)=0,"",SUM(AR45,AR90))</f>
        <v>0</v>
      </c>
      <c r="AS91" s="888"/>
      <c r="AT91" s="889"/>
    </row>
    <row r="92" spans="1:46" s="14" customFormat="1" ht="12" customHeight="1">
      <c r="A92" s="17"/>
      <c r="B92" s="17"/>
      <c r="C92" s="17"/>
      <c r="D92" s="17"/>
      <c r="E92" s="17"/>
      <c r="F92" s="17"/>
      <c r="G92" s="17"/>
      <c r="H92" s="17"/>
      <c r="I92" s="17"/>
      <c r="J92" s="19"/>
      <c r="K92" s="19"/>
      <c r="L92" s="19"/>
      <c r="M92" s="19"/>
      <c r="N92" s="17"/>
      <c r="O92" s="17"/>
      <c r="P92" s="17"/>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row>
    <row r="93" spans="1:46" s="14" customFormat="1" ht="12" customHeight="1">
      <c r="A93" s="17"/>
      <c r="B93" s="17"/>
      <c r="C93" s="17"/>
      <c r="D93" s="17"/>
      <c r="E93" s="17"/>
      <c r="F93" s="17"/>
      <c r="G93" s="17"/>
      <c r="H93" s="17"/>
      <c r="I93" s="17"/>
      <c r="J93" s="19"/>
      <c r="K93" s="19"/>
      <c r="L93" s="19"/>
      <c r="M93" s="19"/>
      <c r="N93" s="17"/>
      <c r="O93" s="17"/>
      <c r="P93" s="17"/>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row>
    <row r="94" spans="1:46" s="2" customFormat="1" ht="12" customHeight="1">
      <c r="B94" s="72"/>
      <c r="C94" s="72"/>
      <c r="D94" s="72"/>
      <c r="E94" s="72"/>
      <c r="F94" s="72"/>
      <c r="G94" s="72"/>
      <c r="H94" s="72"/>
      <c r="I94" s="72"/>
      <c r="J94" s="72"/>
      <c r="K94" s="73"/>
      <c r="L94" s="73"/>
      <c r="M94" s="73"/>
      <c r="N94" s="73"/>
      <c r="O94" s="73"/>
      <c r="P94" s="73"/>
      <c r="Q94" s="73"/>
      <c r="R94" s="73"/>
      <c r="S94" s="73"/>
      <c r="T94" s="3"/>
      <c r="U94" s="3"/>
      <c r="V94" s="3"/>
      <c r="W94" s="3"/>
      <c r="X94" s="3"/>
      <c r="Y94" s="3"/>
      <c r="Z94" s="3"/>
      <c r="AA94" s="3"/>
      <c r="AB94" s="3"/>
      <c r="AC94" s="3"/>
      <c r="AD94" s="3"/>
      <c r="AE94" s="56"/>
      <c r="AF94" s="72"/>
      <c r="AG94" s="72"/>
      <c r="AH94" s="72"/>
      <c r="AI94" s="72"/>
      <c r="AJ94" s="72"/>
      <c r="AK94" s="72"/>
      <c r="AS94" s="135"/>
      <c r="AT94" s="56" t="s">
        <v>242</v>
      </c>
    </row>
    <row r="95" spans="1:46" s="2" customFormat="1" ht="12" customHeight="1">
      <c r="A95" s="71"/>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844" t="s">
        <v>163</v>
      </c>
      <c r="AJ95" s="844"/>
      <c r="AK95" s="844"/>
      <c r="AL95" s="843"/>
      <c r="AM95" s="843"/>
      <c r="AN95" s="843"/>
      <c r="AO95" s="843"/>
      <c r="AP95" s="843"/>
      <c r="AQ95" s="843"/>
      <c r="AR95" s="843"/>
      <c r="AS95" s="843"/>
      <c r="AT95" s="843"/>
    </row>
    <row r="96" spans="1:46" s="3" customFormat="1" ht="12" customHeight="1">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2"/>
      <c r="AC96" s="1"/>
      <c r="AD96" s="1"/>
      <c r="AE96" s="1"/>
      <c r="AF96" s="1"/>
      <c r="AG96" s="1"/>
      <c r="AH96" s="1"/>
      <c r="AI96" s="844" t="s">
        <v>164</v>
      </c>
      <c r="AJ96" s="844"/>
      <c r="AK96" s="844"/>
      <c r="AL96" s="846" t="s">
        <v>289</v>
      </c>
      <c r="AM96" s="846"/>
      <c r="AN96" s="846"/>
      <c r="AO96" s="846"/>
      <c r="AP96" s="846"/>
      <c r="AQ96" s="846"/>
      <c r="AR96" s="846"/>
      <c r="AS96" s="846"/>
      <c r="AT96" s="846"/>
    </row>
    <row r="97" spans="1:46" s="3" customFormat="1" ht="12" customHeight="1">
      <c r="A97" s="8" t="s">
        <v>152</v>
      </c>
      <c r="B97" s="9"/>
      <c r="C97" s="9"/>
      <c r="D97" s="9"/>
      <c r="E97" s="9"/>
      <c r="F97" s="9"/>
      <c r="G97" s="9"/>
      <c r="H97" s="9"/>
      <c r="I97" s="9"/>
      <c r="J97" s="9"/>
      <c r="K97" s="9"/>
      <c r="L97" s="9"/>
      <c r="M97" s="7"/>
      <c r="O97" s="9"/>
      <c r="P97" s="9"/>
      <c r="Q97" s="9"/>
      <c r="R97" s="9"/>
      <c r="S97" s="10"/>
      <c r="AE97" s="12"/>
      <c r="AF97" s="9"/>
      <c r="AG97" s="9"/>
      <c r="AH97" s="10"/>
      <c r="AI97" s="10"/>
      <c r="AJ97" s="11"/>
      <c r="AK97" s="10"/>
      <c r="AT97" s="12" t="s">
        <v>177</v>
      </c>
    </row>
    <row r="98" spans="1:46" s="3" customFormat="1" ht="12" customHeight="1">
      <c r="A98" s="789" t="s">
        <v>171</v>
      </c>
      <c r="B98" s="802" t="s">
        <v>172</v>
      </c>
      <c r="C98" s="803"/>
      <c r="D98" s="804"/>
      <c r="E98" s="893" t="s">
        <v>179</v>
      </c>
      <c r="F98" s="894"/>
      <c r="G98" s="894"/>
      <c r="H98" s="894"/>
      <c r="I98" s="894"/>
      <c r="J98" s="894"/>
      <c r="K98" s="894"/>
      <c r="L98" s="894"/>
      <c r="M98" s="906"/>
      <c r="N98" s="802" t="s">
        <v>174</v>
      </c>
      <c r="O98" s="803"/>
      <c r="P98" s="804"/>
      <c r="Q98" s="853" t="s">
        <v>184</v>
      </c>
      <c r="R98" s="853"/>
      <c r="S98" s="853"/>
      <c r="T98" s="853"/>
      <c r="U98" s="853"/>
      <c r="V98" s="853"/>
      <c r="W98" s="853"/>
      <c r="X98" s="853"/>
      <c r="Y98" s="853"/>
      <c r="Z98" s="853"/>
      <c r="AA98" s="853"/>
      <c r="AB98" s="853"/>
      <c r="AC98" s="853"/>
      <c r="AD98" s="853"/>
      <c r="AE98" s="853"/>
      <c r="AF98" s="850" t="s">
        <v>185</v>
      </c>
      <c r="AG98" s="851"/>
      <c r="AH98" s="851"/>
      <c r="AI98" s="851"/>
      <c r="AJ98" s="851"/>
      <c r="AK98" s="851"/>
      <c r="AL98" s="851"/>
      <c r="AM98" s="851"/>
      <c r="AN98" s="851"/>
      <c r="AO98" s="851"/>
      <c r="AP98" s="851"/>
      <c r="AQ98" s="852"/>
      <c r="AR98" s="845" t="s">
        <v>165</v>
      </c>
      <c r="AS98" s="845"/>
      <c r="AT98" s="845"/>
    </row>
    <row r="99" spans="1:46" s="3" customFormat="1" ht="12" customHeight="1">
      <c r="A99" s="789"/>
      <c r="B99" s="805"/>
      <c r="C99" s="806"/>
      <c r="D99" s="807"/>
      <c r="E99" s="802" t="s">
        <v>109</v>
      </c>
      <c r="F99" s="803"/>
      <c r="G99" s="803"/>
      <c r="H99" s="803"/>
      <c r="I99" s="804"/>
      <c r="J99" s="802" t="s">
        <v>153</v>
      </c>
      <c r="K99" s="803"/>
      <c r="L99" s="803"/>
      <c r="M99" s="804"/>
      <c r="N99" s="805"/>
      <c r="O99" s="806"/>
      <c r="P99" s="807"/>
      <c r="Q99" s="799" t="s">
        <v>130</v>
      </c>
      <c r="R99" s="800"/>
      <c r="S99" s="801"/>
      <c r="T99" s="799" t="s">
        <v>131</v>
      </c>
      <c r="U99" s="800"/>
      <c r="V99" s="801"/>
      <c r="W99" s="799" t="s">
        <v>132</v>
      </c>
      <c r="X99" s="800"/>
      <c r="Y99" s="801"/>
      <c r="Z99" s="820" t="s">
        <v>166</v>
      </c>
      <c r="AA99" s="821"/>
      <c r="AB99" s="822"/>
      <c r="AC99" s="820" t="s">
        <v>167</v>
      </c>
      <c r="AD99" s="821"/>
      <c r="AE99" s="822"/>
      <c r="AF99" s="799" t="s">
        <v>175</v>
      </c>
      <c r="AG99" s="800"/>
      <c r="AH99" s="801"/>
      <c r="AI99" s="799" t="s">
        <v>182</v>
      </c>
      <c r="AJ99" s="800"/>
      <c r="AK99" s="801"/>
      <c r="AL99" s="820" t="s">
        <v>166</v>
      </c>
      <c r="AM99" s="821"/>
      <c r="AN99" s="822"/>
      <c r="AO99" s="820" t="s">
        <v>167</v>
      </c>
      <c r="AP99" s="821"/>
      <c r="AQ99" s="822"/>
      <c r="AR99" s="845"/>
      <c r="AS99" s="845"/>
      <c r="AT99" s="845"/>
    </row>
    <row r="100" spans="1:46" s="3" customFormat="1" ht="12" customHeight="1">
      <c r="A100" s="789"/>
      <c r="B100" s="805"/>
      <c r="C100" s="806"/>
      <c r="D100" s="807"/>
      <c r="E100" s="805"/>
      <c r="F100" s="806"/>
      <c r="G100" s="806"/>
      <c r="H100" s="806"/>
      <c r="I100" s="807"/>
      <c r="J100" s="805"/>
      <c r="K100" s="806"/>
      <c r="L100" s="806"/>
      <c r="M100" s="807"/>
      <c r="N100" s="805"/>
      <c r="O100" s="806"/>
      <c r="P100" s="807"/>
      <c r="Q100" s="790" t="str">
        <f>Q54</f>
        <v>青少年育成事業</v>
      </c>
      <c r="R100" s="791"/>
      <c r="S100" s="792"/>
      <c r="T100" s="790" t="str">
        <f>T54</f>
        <v>まちづくり事業</v>
      </c>
      <c r="U100" s="791"/>
      <c r="V100" s="792"/>
      <c r="W100" s="790" t="str">
        <f>W54</f>
        <v>環境事業</v>
      </c>
      <c r="X100" s="791"/>
      <c r="Y100" s="792"/>
      <c r="Z100" s="793"/>
      <c r="AA100" s="794"/>
      <c r="AB100" s="795"/>
      <c r="AC100" s="793"/>
      <c r="AD100" s="794"/>
      <c r="AE100" s="795"/>
      <c r="AF100" s="790" t="str">
        <f>AF54</f>
        <v>その他の
関連事業</v>
      </c>
      <c r="AG100" s="791"/>
      <c r="AH100" s="792"/>
      <c r="AI100" s="75"/>
      <c r="AJ100" s="76"/>
      <c r="AK100" s="77"/>
      <c r="AL100" s="793"/>
      <c r="AM100" s="794"/>
      <c r="AN100" s="795"/>
      <c r="AO100" s="793"/>
      <c r="AP100" s="794"/>
      <c r="AQ100" s="795"/>
      <c r="AR100" s="845"/>
      <c r="AS100" s="845"/>
      <c r="AT100" s="845"/>
    </row>
    <row r="101" spans="1:46" s="3" customFormat="1" ht="12" customHeight="1">
      <c r="A101" s="789"/>
      <c r="B101" s="805"/>
      <c r="C101" s="806"/>
      <c r="D101" s="807"/>
      <c r="E101" s="805"/>
      <c r="F101" s="806"/>
      <c r="G101" s="806"/>
      <c r="H101" s="806"/>
      <c r="I101" s="807"/>
      <c r="J101" s="805"/>
      <c r="K101" s="806"/>
      <c r="L101" s="806"/>
      <c r="M101" s="807"/>
      <c r="N101" s="805"/>
      <c r="O101" s="806"/>
      <c r="P101" s="807"/>
      <c r="Q101" s="793"/>
      <c r="R101" s="794"/>
      <c r="S101" s="795"/>
      <c r="T101" s="793"/>
      <c r="U101" s="794"/>
      <c r="V101" s="795"/>
      <c r="W101" s="793"/>
      <c r="X101" s="794"/>
      <c r="Y101" s="795"/>
      <c r="Z101" s="793"/>
      <c r="AA101" s="794"/>
      <c r="AB101" s="795"/>
      <c r="AC101" s="793"/>
      <c r="AD101" s="794"/>
      <c r="AE101" s="795"/>
      <c r="AF101" s="793"/>
      <c r="AG101" s="794"/>
      <c r="AH101" s="795"/>
      <c r="AI101" s="49"/>
      <c r="AJ101" s="50"/>
      <c r="AK101" s="51"/>
      <c r="AL101" s="793"/>
      <c r="AM101" s="794"/>
      <c r="AN101" s="795"/>
      <c r="AO101" s="793"/>
      <c r="AP101" s="794"/>
      <c r="AQ101" s="795"/>
      <c r="AR101" s="845"/>
      <c r="AS101" s="845"/>
      <c r="AT101" s="845"/>
    </row>
    <row r="102" spans="1:46" s="3" customFormat="1" ht="12" customHeight="1">
      <c r="A102" s="789"/>
      <c r="B102" s="805"/>
      <c r="C102" s="806"/>
      <c r="D102" s="807"/>
      <c r="E102" s="805"/>
      <c r="F102" s="806"/>
      <c r="G102" s="806"/>
      <c r="H102" s="806"/>
      <c r="I102" s="807"/>
      <c r="J102" s="805"/>
      <c r="K102" s="806"/>
      <c r="L102" s="806"/>
      <c r="M102" s="807"/>
      <c r="N102" s="805"/>
      <c r="O102" s="806"/>
      <c r="P102" s="807"/>
      <c r="Q102" s="793"/>
      <c r="R102" s="794"/>
      <c r="S102" s="795"/>
      <c r="T102" s="793"/>
      <c r="U102" s="794"/>
      <c r="V102" s="795"/>
      <c r="W102" s="793"/>
      <c r="X102" s="794"/>
      <c r="Y102" s="795"/>
      <c r="Z102" s="793"/>
      <c r="AA102" s="794"/>
      <c r="AB102" s="795"/>
      <c r="AC102" s="793"/>
      <c r="AD102" s="794"/>
      <c r="AE102" s="795"/>
      <c r="AF102" s="793"/>
      <c r="AG102" s="794"/>
      <c r="AH102" s="795"/>
      <c r="AI102" s="49"/>
      <c r="AJ102" s="50"/>
      <c r="AK102" s="51"/>
      <c r="AL102" s="793"/>
      <c r="AM102" s="794"/>
      <c r="AN102" s="795"/>
      <c r="AO102" s="793"/>
      <c r="AP102" s="794"/>
      <c r="AQ102" s="795"/>
      <c r="AR102" s="845"/>
      <c r="AS102" s="845"/>
      <c r="AT102" s="845"/>
    </row>
    <row r="103" spans="1:46" s="3" customFormat="1" ht="12" customHeight="1">
      <c r="A103" s="789"/>
      <c r="B103" s="805"/>
      <c r="C103" s="806"/>
      <c r="D103" s="807"/>
      <c r="E103" s="805"/>
      <c r="F103" s="806"/>
      <c r="G103" s="806"/>
      <c r="H103" s="806"/>
      <c r="I103" s="807"/>
      <c r="J103" s="805"/>
      <c r="K103" s="806"/>
      <c r="L103" s="806"/>
      <c r="M103" s="807"/>
      <c r="N103" s="805"/>
      <c r="O103" s="806"/>
      <c r="P103" s="807"/>
      <c r="Q103" s="793"/>
      <c r="R103" s="794"/>
      <c r="S103" s="795"/>
      <c r="T103" s="793"/>
      <c r="U103" s="794"/>
      <c r="V103" s="795"/>
      <c r="W103" s="793"/>
      <c r="X103" s="794"/>
      <c r="Y103" s="795"/>
      <c r="Z103" s="793"/>
      <c r="AA103" s="794"/>
      <c r="AB103" s="795"/>
      <c r="AC103" s="793"/>
      <c r="AD103" s="794"/>
      <c r="AE103" s="795"/>
      <c r="AF103" s="793"/>
      <c r="AG103" s="794"/>
      <c r="AH103" s="795"/>
      <c r="AI103" s="49"/>
      <c r="AJ103" s="50"/>
      <c r="AK103" s="51"/>
      <c r="AL103" s="793"/>
      <c r="AM103" s="794"/>
      <c r="AN103" s="795"/>
      <c r="AO103" s="793"/>
      <c r="AP103" s="794"/>
      <c r="AQ103" s="795"/>
      <c r="AR103" s="845"/>
      <c r="AS103" s="845"/>
      <c r="AT103" s="845"/>
    </row>
    <row r="104" spans="1:46" s="3" customFormat="1" ht="12" customHeight="1">
      <c r="A104" s="789"/>
      <c r="B104" s="805"/>
      <c r="C104" s="806"/>
      <c r="D104" s="807"/>
      <c r="E104" s="805"/>
      <c r="F104" s="806"/>
      <c r="G104" s="806"/>
      <c r="H104" s="806"/>
      <c r="I104" s="807"/>
      <c r="J104" s="805"/>
      <c r="K104" s="806"/>
      <c r="L104" s="806"/>
      <c r="M104" s="807"/>
      <c r="N104" s="805"/>
      <c r="O104" s="806"/>
      <c r="P104" s="807"/>
      <c r="Q104" s="793"/>
      <c r="R104" s="794"/>
      <c r="S104" s="795"/>
      <c r="T104" s="793"/>
      <c r="U104" s="794"/>
      <c r="V104" s="795"/>
      <c r="W104" s="793"/>
      <c r="X104" s="794"/>
      <c r="Y104" s="795"/>
      <c r="Z104" s="793"/>
      <c r="AA104" s="794"/>
      <c r="AB104" s="795"/>
      <c r="AC104" s="793"/>
      <c r="AD104" s="794"/>
      <c r="AE104" s="795"/>
      <c r="AF104" s="793"/>
      <c r="AG104" s="794"/>
      <c r="AH104" s="795"/>
      <c r="AI104" s="49"/>
      <c r="AJ104" s="50"/>
      <c r="AK104" s="51"/>
      <c r="AL104" s="793"/>
      <c r="AM104" s="794"/>
      <c r="AN104" s="795"/>
      <c r="AO104" s="793"/>
      <c r="AP104" s="794"/>
      <c r="AQ104" s="795"/>
      <c r="AR104" s="845"/>
      <c r="AS104" s="845"/>
      <c r="AT104" s="845"/>
    </row>
    <row r="105" spans="1:46" s="3" customFormat="1" ht="12" customHeight="1">
      <c r="A105" s="789"/>
      <c r="B105" s="805"/>
      <c r="C105" s="806"/>
      <c r="D105" s="807"/>
      <c r="E105" s="808"/>
      <c r="F105" s="809"/>
      <c r="G105" s="809"/>
      <c r="H105" s="809"/>
      <c r="I105" s="810"/>
      <c r="J105" s="808"/>
      <c r="K105" s="809"/>
      <c r="L105" s="809"/>
      <c r="M105" s="810"/>
      <c r="N105" s="805"/>
      <c r="O105" s="806"/>
      <c r="P105" s="807"/>
      <c r="Q105" s="796"/>
      <c r="R105" s="797"/>
      <c r="S105" s="798"/>
      <c r="T105" s="796"/>
      <c r="U105" s="797"/>
      <c r="V105" s="798"/>
      <c r="W105" s="796"/>
      <c r="X105" s="797"/>
      <c r="Y105" s="798"/>
      <c r="Z105" s="793"/>
      <c r="AA105" s="794"/>
      <c r="AB105" s="795"/>
      <c r="AC105" s="793"/>
      <c r="AD105" s="794"/>
      <c r="AE105" s="795"/>
      <c r="AF105" s="796"/>
      <c r="AG105" s="797"/>
      <c r="AH105" s="798"/>
      <c r="AI105" s="52"/>
      <c r="AJ105" s="53"/>
      <c r="AK105" s="54"/>
      <c r="AL105" s="793"/>
      <c r="AM105" s="794"/>
      <c r="AN105" s="795"/>
      <c r="AO105" s="793"/>
      <c r="AP105" s="794"/>
      <c r="AQ105" s="795"/>
      <c r="AR105" s="845"/>
      <c r="AS105" s="845"/>
      <c r="AT105" s="845"/>
    </row>
    <row r="106" spans="1:46" s="3" customFormat="1" ht="12" customHeight="1">
      <c r="A106" s="789">
        <v>1</v>
      </c>
      <c r="B106" s="820"/>
      <c r="C106" s="821"/>
      <c r="D106" s="822"/>
      <c r="E106" s="826"/>
      <c r="F106" s="826"/>
      <c r="G106" s="826"/>
      <c r="H106" s="826"/>
      <c r="I106" s="826"/>
      <c r="J106" s="827"/>
      <c r="K106" s="827"/>
      <c r="L106" s="827"/>
      <c r="M106" s="828"/>
      <c r="N106" s="820"/>
      <c r="O106" s="821"/>
      <c r="P106" s="822"/>
      <c r="Q106" s="829"/>
      <c r="R106" s="830"/>
      <c r="S106" s="831"/>
      <c r="T106" s="829"/>
      <c r="U106" s="830"/>
      <c r="V106" s="831"/>
      <c r="W106" s="829"/>
      <c r="X106" s="830"/>
      <c r="Y106" s="831"/>
      <c r="Z106" s="829"/>
      <c r="AA106" s="830"/>
      <c r="AB106" s="831"/>
      <c r="AC106" s="898" t="str">
        <f>IF(COUNT($Q106:$AB106,$AF106:$AN106,$AR106)=0,"",SUM(Q106:AB106))</f>
        <v/>
      </c>
      <c r="AD106" s="899"/>
      <c r="AE106" s="900"/>
      <c r="AF106" s="829"/>
      <c r="AG106" s="830"/>
      <c r="AH106" s="831"/>
      <c r="AI106" s="829"/>
      <c r="AJ106" s="830"/>
      <c r="AK106" s="831"/>
      <c r="AL106" s="829"/>
      <c r="AM106" s="830"/>
      <c r="AN106" s="831"/>
      <c r="AO106" s="901" t="str">
        <f>IF(COUNT($Q106:$AB106,$AF106:$AN106,$AR106)=0,"",SUM(AF106:AN106))</f>
        <v/>
      </c>
      <c r="AP106" s="902"/>
      <c r="AQ106" s="903"/>
      <c r="AR106" s="829"/>
      <c r="AS106" s="830"/>
      <c r="AT106" s="831"/>
    </row>
    <row r="107" spans="1:46" s="3" customFormat="1" ht="12" customHeight="1">
      <c r="A107" s="789"/>
      <c r="B107" s="793"/>
      <c r="C107" s="794"/>
      <c r="D107" s="795"/>
      <c r="E107" s="826"/>
      <c r="F107" s="826"/>
      <c r="G107" s="826"/>
      <c r="H107" s="826"/>
      <c r="I107" s="826"/>
      <c r="J107" s="827"/>
      <c r="K107" s="827"/>
      <c r="L107" s="827"/>
      <c r="M107" s="828"/>
      <c r="N107" s="793"/>
      <c r="O107" s="794"/>
      <c r="P107" s="795"/>
      <c r="Q107" s="832" t="str">
        <f>IF(COUNT($Q106:$AB106,$AF106:$AN106,$AR106)=0,"",ROUND(Q106/SUM($Q106:$AB106,$AF106:$AN106,$AR106),3))</f>
        <v/>
      </c>
      <c r="R107" s="833"/>
      <c r="S107" s="834"/>
      <c r="T107" s="832" t="str">
        <f>IF(COUNT($Q106:$AB106,$AF106:$AN106,$AR106)=0,"",ROUND(T106/SUM($Q106:$AB106,$AF106:$AN106,$AR106),3))</f>
        <v/>
      </c>
      <c r="U107" s="833"/>
      <c r="V107" s="834"/>
      <c r="W107" s="832" t="str">
        <f>IF(COUNT($Q106:$AB106,$AF106:$AN106,$AR106)=0,"",ROUND(W106/SUM($Q106:$AB106,$AF106:$AN106,$AR106),3))</f>
        <v/>
      </c>
      <c r="X107" s="833"/>
      <c r="Y107" s="834"/>
      <c r="Z107" s="832" t="str">
        <f>IF(COUNT($Q106:$AB106,$AF106:$AN106,$AR106)=0,"",ROUND(Z106/SUM($Q106:$AB106,$AF106:$AN106,$AR106),3))</f>
        <v/>
      </c>
      <c r="AA107" s="833"/>
      <c r="AB107" s="834"/>
      <c r="AC107" s="832" t="str">
        <f>IF(COUNT($Q106:$AB106,$AF106:$AN106,$AR106)=0,"",ROUND(AC106/SUM($Q106:$AB106,$AF106:$AN106,$AR106),3))</f>
        <v/>
      </c>
      <c r="AD107" s="833"/>
      <c r="AE107" s="834"/>
      <c r="AF107" s="869" t="str">
        <f>IF(COUNT($Q106:$AB106,$AF106:$AN106,$AR106)=0,"",ROUND(AF106/SUM($Q106:$AB106,$AF106:$AN106,$AR106),3))</f>
        <v/>
      </c>
      <c r="AG107" s="870"/>
      <c r="AH107" s="871"/>
      <c r="AI107" s="869" t="str">
        <f>IF(COUNT($Q106:$AB106,$AF106:$AN106,$AR106)=0,"",ROUND(AI106/SUM($Q106:$AB106,$AF106:$AN106,$AR106),3))</f>
        <v/>
      </c>
      <c r="AJ107" s="870"/>
      <c r="AK107" s="871"/>
      <c r="AL107" s="869" t="str">
        <f>IF(COUNT($Q106:$AB106,$AF106:$AN106,$AR106)=0,"",ROUND(AL106/SUM($Q106:$AB106,$AF106:$AN106,$AR106),3))</f>
        <v/>
      </c>
      <c r="AM107" s="870"/>
      <c r="AN107" s="871"/>
      <c r="AO107" s="869" t="str">
        <f>IF(COUNT($Q106:$AB106,$AF106:$AN106,$AR106)=0,"",ROUND(AO106/SUM($Q106:$AB106,$AF106:$AN106,$AR106),3))</f>
        <v/>
      </c>
      <c r="AP107" s="870"/>
      <c r="AQ107" s="871"/>
      <c r="AR107" s="863" t="str">
        <f>IF(COUNT($Q106:$AB106,$AF106:$AN106,$AR106)=0,"",ROUND(AR106/SUM($Q106:$AB106,$AF106:$AN106,$AR106),3))</f>
        <v/>
      </c>
      <c r="AS107" s="864"/>
      <c r="AT107" s="865"/>
    </row>
    <row r="108" spans="1:46" s="3" customFormat="1" ht="12" customHeight="1">
      <c r="A108" s="789"/>
      <c r="B108" s="796"/>
      <c r="C108" s="797"/>
      <c r="D108" s="798"/>
      <c r="E108" s="826"/>
      <c r="F108" s="826"/>
      <c r="G108" s="826"/>
      <c r="H108" s="826"/>
      <c r="I108" s="826"/>
      <c r="J108" s="827"/>
      <c r="K108" s="827"/>
      <c r="L108" s="827"/>
      <c r="M108" s="828"/>
      <c r="N108" s="796"/>
      <c r="O108" s="797"/>
      <c r="P108" s="798"/>
      <c r="Q108" s="823" t="str">
        <f>IF(COUNT($Q106:$AB106,$AF106:$AN106,$AR106)=0,"",$J106*(Q106/($AC106+$AO106+$AR106)))</f>
        <v/>
      </c>
      <c r="R108" s="824"/>
      <c r="S108" s="825"/>
      <c r="T108" s="823" t="str">
        <f>IF(COUNT($Q106:$AB106,$AF106:$AN106,$AR106)=0,"",$J106*(T106/($AC106+$AO106+$AR106)))</f>
        <v/>
      </c>
      <c r="U108" s="824"/>
      <c r="V108" s="825"/>
      <c r="W108" s="823" t="str">
        <f>IF(COUNT($Q106:$AB106,$AF106:$AN106,$AR106)=0,"",$J106*(W106/($AC106+$AO106+$AR106)))</f>
        <v/>
      </c>
      <c r="X108" s="824"/>
      <c r="Y108" s="825"/>
      <c r="Z108" s="823" t="str">
        <f>IF(COUNT($Q106:$AB106,$AF106:$AN106,$AR106)=0,"",$J106*(Z106/($AC106+$AO106+$AR106)))</f>
        <v/>
      </c>
      <c r="AA108" s="824"/>
      <c r="AB108" s="825"/>
      <c r="AC108" s="823" t="str">
        <f>IF(COUNT($Q106:$AB106,$AF106:$AN106,$AR106)=0,"",$J106*(AC106/($AC106+$AO106+$AR106)))</f>
        <v/>
      </c>
      <c r="AD108" s="824"/>
      <c r="AE108" s="825"/>
      <c r="AF108" s="881" t="str">
        <f>IF(COUNT($Q106:$AB106,$AF106:$AN106,$AR106)=0,"",$J106*(AF106/($AC106+$AO106+$AR106)))</f>
        <v/>
      </c>
      <c r="AG108" s="882"/>
      <c r="AH108" s="883"/>
      <c r="AI108" s="881" t="str">
        <f>IF(COUNT($Q106:$AB106,$AF106:$AN106,$AR106)=0,"",$J106*(AI106/($AC106+$AO106+$AR106)))</f>
        <v/>
      </c>
      <c r="AJ108" s="882"/>
      <c r="AK108" s="883"/>
      <c r="AL108" s="881" t="str">
        <f>IF(COUNT($Q106:$AB106,$AF106:$AN106,$AR106)=0,"",$J106*(AL106/($AC106+$AO106+$AR106)))</f>
        <v/>
      </c>
      <c r="AM108" s="882"/>
      <c r="AN108" s="883"/>
      <c r="AO108" s="881" t="str">
        <f>IF(COUNT($Q106:$AB106,$AF106:$AN106,$AR106)=0,"",$J106*(AO106/($AC106+$AO106+$AR106)))</f>
        <v/>
      </c>
      <c r="AP108" s="882"/>
      <c r="AQ108" s="883"/>
      <c r="AR108" s="887" t="str">
        <f>IF(COUNT($Q106:$AB106,$AF106:$AN106,$AR106)=0,"",$J106*(AR106/($AC106+$AO106+$AR106)))</f>
        <v/>
      </c>
      <c r="AS108" s="888"/>
      <c r="AT108" s="889"/>
    </row>
    <row r="109" spans="1:46" s="14" customFormat="1" ht="12" customHeight="1">
      <c r="A109" s="789">
        <v>2</v>
      </c>
      <c r="B109" s="820"/>
      <c r="C109" s="821"/>
      <c r="D109" s="822"/>
      <c r="E109" s="826"/>
      <c r="F109" s="826"/>
      <c r="G109" s="826"/>
      <c r="H109" s="826"/>
      <c r="I109" s="826"/>
      <c r="J109" s="827"/>
      <c r="K109" s="827"/>
      <c r="L109" s="827"/>
      <c r="M109" s="828"/>
      <c r="N109" s="820"/>
      <c r="O109" s="821"/>
      <c r="P109" s="822"/>
      <c r="Q109" s="829"/>
      <c r="R109" s="830"/>
      <c r="S109" s="831"/>
      <c r="T109" s="829"/>
      <c r="U109" s="830"/>
      <c r="V109" s="831"/>
      <c r="W109" s="829"/>
      <c r="X109" s="830"/>
      <c r="Y109" s="831"/>
      <c r="Z109" s="829"/>
      <c r="AA109" s="830"/>
      <c r="AB109" s="831"/>
      <c r="AC109" s="898" t="str">
        <f>IF(COUNT($Q109:$AB109,$AF109:$AN109,$AR109)=0,"",SUM(Q109:AB109))</f>
        <v/>
      </c>
      <c r="AD109" s="899"/>
      <c r="AE109" s="900"/>
      <c r="AF109" s="829"/>
      <c r="AG109" s="830"/>
      <c r="AH109" s="831"/>
      <c r="AI109" s="829"/>
      <c r="AJ109" s="830"/>
      <c r="AK109" s="831"/>
      <c r="AL109" s="829"/>
      <c r="AM109" s="830"/>
      <c r="AN109" s="831"/>
      <c r="AO109" s="901" t="str">
        <f>IF(COUNT($Q109:$AB109,$AF109:$AN109,$AR109)=0,"",SUM(AF109:AN109))</f>
        <v/>
      </c>
      <c r="AP109" s="902"/>
      <c r="AQ109" s="903"/>
      <c r="AR109" s="829"/>
      <c r="AS109" s="830"/>
      <c r="AT109" s="831"/>
    </row>
    <row r="110" spans="1:46" s="14" customFormat="1" ht="12" customHeight="1">
      <c r="A110" s="789"/>
      <c r="B110" s="793"/>
      <c r="C110" s="794"/>
      <c r="D110" s="795"/>
      <c r="E110" s="826"/>
      <c r="F110" s="826"/>
      <c r="G110" s="826"/>
      <c r="H110" s="826"/>
      <c r="I110" s="826"/>
      <c r="J110" s="827"/>
      <c r="K110" s="827"/>
      <c r="L110" s="827"/>
      <c r="M110" s="828"/>
      <c r="N110" s="793"/>
      <c r="O110" s="794"/>
      <c r="P110" s="795"/>
      <c r="Q110" s="832" t="str">
        <f>IF(COUNT($Q109:$AB109,$AF109:$AN109,$AR109)=0,"",ROUND(Q109/SUM($Q109:$AB109,$AF109:$AN109,$AR109),3))</f>
        <v/>
      </c>
      <c r="R110" s="833"/>
      <c r="S110" s="834"/>
      <c r="T110" s="832" t="str">
        <f>IF(COUNT($Q109:$AB109,$AF109:$AN109,$AR109)=0,"",ROUND(T109/SUM($Q109:$AB109,$AF109:$AN109,$AR109),3))</f>
        <v/>
      </c>
      <c r="U110" s="833"/>
      <c r="V110" s="834"/>
      <c r="W110" s="832" t="str">
        <f>IF(COUNT($Q109:$AB109,$AF109:$AN109,$AR109)=0,"",ROUND(W109/SUM($Q109:$AB109,$AF109:$AN109,$AR109),3))</f>
        <v/>
      </c>
      <c r="X110" s="833"/>
      <c r="Y110" s="834"/>
      <c r="Z110" s="832" t="str">
        <f>IF(COUNT($Q109:$AB109,$AF109:$AN109,$AR109)=0,"",ROUND(Z109/SUM($Q109:$AB109,$AF109:$AN109,$AR109),3))</f>
        <v/>
      </c>
      <c r="AA110" s="833"/>
      <c r="AB110" s="834"/>
      <c r="AC110" s="832" t="str">
        <f>IF(COUNT($Q109:$AB109,$AF109:$AN109,$AR109)=0,"",ROUND(AC109/SUM($Q109:$AB109,$AF109:$AN109,$AR109),3))</f>
        <v/>
      </c>
      <c r="AD110" s="833"/>
      <c r="AE110" s="834"/>
      <c r="AF110" s="869" t="str">
        <f>IF(COUNT($Q109:$AB109,$AF109:$AN109,$AR109)=0,"",ROUND(AF109/SUM($Q109:$AB109,$AF109:$AN109,$AR109),3))</f>
        <v/>
      </c>
      <c r="AG110" s="870"/>
      <c r="AH110" s="871"/>
      <c r="AI110" s="869" t="str">
        <f>IF(COUNT($Q109:$AB109,$AF109:$AN109,$AR109)=0,"",ROUND(AI109/SUM($Q109:$AB109,$AF109:$AN109,$AR109),3))</f>
        <v/>
      </c>
      <c r="AJ110" s="870"/>
      <c r="AK110" s="871"/>
      <c r="AL110" s="869" t="str">
        <f>IF(COUNT($Q109:$AB109,$AF109:$AN109,$AR109)=0,"",ROUND(AL109/SUM($Q109:$AB109,$AF109:$AN109,$AR109),3))</f>
        <v/>
      </c>
      <c r="AM110" s="870"/>
      <c r="AN110" s="871"/>
      <c r="AO110" s="869" t="str">
        <f>IF(COUNT($Q109:$AB109,$AF109:$AN109,$AR109)=0,"",ROUND(AO109/SUM($Q109:$AB109,$AF109:$AN109,$AR109),3))</f>
        <v/>
      </c>
      <c r="AP110" s="870"/>
      <c r="AQ110" s="871"/>
      <c r="AR110" s="863" t="str">
        <f>IF(COUNT($Q109:$AB109,$AF109:$AN109,$AR109)=0,"",ROUND(AR109/SUM($Q109:$AB109,$AF109:$AN109,$AR109),3))</f>
        <v/>
      </c>
      <c r="AS110" s="864"/>
      <c r="AT110" s="865"/>
    </row>
    <row r="111" spans="1:46" s="14" customFormat="1" ht="12" customHeight="1">
      <c r="A111" s="789"/>
      <c r="B111" s="796"/>
      <c r="C111" s="797"/>
      <c r="D111" s="798"/>
      <c r="E111" s="826"/>
      <c r="F111" s="826"/>
      <c r="G111" s="826"/>
      <c r="H111" s="826"/>
      <c r="I111" s="826"/>
      <c r="J111" s="827"/>
      <c r="K111" s="827"/>
      <c r="L111" s="827"/>
      <c r="M111" s="828"/>
      <c r="N111" s="796"/>
      <c r="O111" s="797"/>
      <c r="P111" s="798"/>
      <c r="Q111" s="823" t="str">
        <f>IF(COUNT($Q109:$AB109,$AF109:$AN109,$AR109)=0,"",$J109*(Q109/($AC109+$AO109+$AR109)))</f>
        <v/>
      </c>
      <c r="R111" s="824"/>
      <c r="S111" s="825"/>
      <c r="T111" s="823" t="str">
        <f>IF(COUNT($Q109:$AB109,$AF109:$AN109,$AR109)=0,"",$J109*(T109/($AC109+$AO109+$AR109)))</f>
        <v/>
      </c>
      <c r="U111" s="824"/>
      <c r="V111" s="825"/>
      <c r="W111" s="823" t="str">
        <f>IF(COUNT($Q109:$AB109,$AF109:$AN109,$AR109)=0,"",$J109*(W109/($AC109+$AO109+$AR109)))</f>
        <v/>
      </c>
      <c r="X111" s="824"/>
      <c r="Y111" s="825"/>
      <c r="Z111" s="823" t="str">
        <f>IF(COUNT($Q109:$AB109,$AF109:$AN109,$AR109)=0,"",$J109*(Z109/($AC109+$AO109+$AR109)))</f>
        <v/>
      </c>
      <c r="AA111" s="824"/>
      <c r="AB111" s="825"/>
      <c r="AC111" s="823" t="str">
        <f>IF(COUNT($Q109:$AB109,$AF109:$AN109,$AR109)=0,"",$J109*(AC109/($AC109+$AO109+$AR109)))</f>
        <v/>
      </c>
      <c r="AD111" s="824"/>
      <c r="AE111" s="825"/>
      <c r="AF111" s="881" t="str">
        <f>IF(COUNT($Q109:$AB109,$AF109:$AN109,$AR109)=0,"",$J109*(AF109/($AC109+$AO109+$AR109)))</f>
        <v/>
      </c>
      <c r="AG111" s="882"/>
      <c r="AH111" s="883"/>
      <c r="AI111" s="881" t="str">
        <f>IF(COUNT($Q109:$AB109,$AF109:$AN109,$AR109)=0,"",$J109*(AI109/($AC109+$AO109+$AR109)))</f>
        <v/>
      </c>
      <c r="AJ111" s="882"/>
      <c r="AK111" s="883"/>
      <c r="AL111" s="881" t="str">
        <f>IF(COUNT($Q109:$AB109,$AF109:$AN109,$AR109)=0,"",$J109*(AL109/($AC109+$AO109+$AR109)))</f>
        <v/>
      </c>
      <c r="AM111" s="882"/>
      <c r="AN111" s="883"/>
      <c r="AO111" s="881" t="str">
        <f>IF(COUNT($Q109:$AB109,$AF109:$AN109,$AR109)=0,"",$J109*(AO109/($AC109+$AO109+$AR109)))</f>
        <v/>
      </c>
      <c r="AP111" s="882"/>
      <c r="AQ111" s="883"/>
      <c r="AR111" s="887" t="str">
        <f>IF(COUNT($Q109:$AB109,$AF109:$AN109,$AR109)=0,"",$J109*(AR109/($AC109+$AO109+$AR109)))</f>
        <v/>
      </c>
      <c r="AS111" s="888"/>
      <c r="AT111" s="889"/>
    </row>
    <row r="112" spans="1:46" s="14" customFormat="1" ht="12" customHeight="1">
      <c r="A112" s="789">
        <v>3</v>
      </c>
      <c r="B112" s="820"/>
      <c r="C112" s="821"/>
      <c r="D112" s="822"/>
      <c r="E112" s="826"/>
      <c r="F112" s="826"/>
      <c r="G112" s="826"/>
      <c r="H112" s="826"/>
      <c r="I112" s="826"/>
      <c r="J112" s="827"/>
      <c r="K112" s="827"/>
      <c r="L112" s="827"/>
      <c r="M112" s="828"/>
      <c r="N112" s="820"/>
      <c r="O112" s="821"/>
      <c r="P112" s="822"/>
      <c r="Q112" s="829"/>
      <c r="R112" s="830"/>
      <c r="S112" s="831"/>
      <c r="T112" s="829"/>
      <c r="U112" s="830"/>
      <c r="V112" s="831"/>
      <c r="W112" s="829"/>
      <c r="X112" s="830"/>
      <c r="Y112" s="831"/>
      <c r="Z112" s="829"/>
      <c r="AA112" s="830"/>
      <c r="AB112" s="831"/>
      <c r="AC112" s="898" t="str">
        <f>IF(COUNT($Q112:$AB112,$AF112:$AN112,$AR112)=0,"",SUM(Q112:AB112))</f>
        <v/>
      </c>
      <c r="AD112" s="899"/>
      <c r="AE112" s="900"/>
      <c r="AF112" s="829"/>
      <c r="AG112" s="830"/>
      <c r="AH112" s="831"/>
      <c r="AI112" s="829"/>
      <c r="AJ112" s="830"/>
      <c r="AK112" s="831"/>
      <c r="AL112" s="829"/>
      <c r="AM112" s="830"/>
      <c r="AN112" s="831"/>
      <c r="AO112" s="901" t="str">
        <f>IF(COUNT($Q112:$AB112,$AF112:$AN112,$AR112)=0,"",SUM(AF112:AN112))</f>
        <v/>
      </c>
      <c r="AP112" s="902"/>
      <c r="AQ112" s="903"/>
      <c r="AR112" s="829"/>
      <c r="AS112" s="830"/>
      <c r="AT112" s="831"/>
    </row>
    <row r="113" spans="1:46" s="14" customFormat="1" ht="12" customHeight="1">
      <c r="A113" s="789"/>
      <c r="B113" s="793"/>
      <c r="C113" s="794"/>
      <c r="D113" s="795"/>
      <c r="E113" s="826"/>
      <c r="F113" s="826"/>
      <c r="G113" s="826"/>
      <c r="H113" s="826"/>
      <c r="I113" s="826"/>
      <c r="J113" s="827"/>
      <c r="K113" s="827"/>
      <c r="L113" s="827"/>
      <c r="M113" s="828"/>
      <c r="N113" s="793"/>
      <c r="O113" s="794"/>
      <c r="P113" s="795"/>
      <c r="Q113" s="832" t="str">
        <f>IF(COUNT($Q112:$AB112,$AF112:$AN112,$AR112)=0,"",ROUND(Q112/SUM($Q112:$AB112,$AF112:$AN112,$AR112),3))</f>
        <v/>
      </c>
      <c r="R113" s="833"/>
      <c r="S113" s="834"/>
      <c r="T113" s="832" t="str">
        <f>IF(COUNT($Q112:$AB112,$AF112:$AN112,$AR112)=0,"",ROUND(T112/SUM($Q112:$AB112,$AF112:$AN112,$AR112),3))</f>
        <v/>
      </c>
      <c r="U113" s="833"/>
      <c r="V113" s="834"/>
      <c r="W113" s="832" t="str">
        <f>IF(COUNT($Q112:$AB112,$AF112:$AN112,$AR112)=0,"",ROUND(W112/SUM($Q112:$AB112,$AF112:$AN112,$AR112),3))</f>
        <v/>
      </c>
      <c r="X113" s="833"/>
      <c r="Y113" s="834"/>
      <c r="Z113" s="832" t="str">
        <f>IF(COUNT($Q112:$AB112,$AF112:$AN112,$AR112)=0,"",ROUND(Z112/SUM($Q112:$AB112,$AF112:$AN112,$AR112),3))</f>
        <v/>
      </c>
      <c r="AA113" s="833"/>
      <c r="AB113" s="834"/>
      <c r="AC113" s="832" t="str">
        <f>IF(COUNT($Q112:$AB112,$AF112:$AN112,$AR112)=0,"",ROUND(AC112/SUM($Q112:$AB112,$AF112:$AN112,$AR112),3))</f>
        <v/>
      </c>
      <c r="AD113" s="833"/>
      <c r="AE113" s="834"/>
      <c r="AF113" s="869" t="str">
        <f>IF(COUNT($Q112:$AB112,$AF112:$AN112,$AR112)=0,"",ROUND(AF112/SUM($Q112:$AB112,$AF112:$AN112,$AR112),3))</f>
        <v/>
      </c>
      <c r="AG113" s="870"/>
      <c r="AH113" s="871"/>
      <c r="AI113" s="869" t="str">
        <f>IF(COUNT($Q112:$AB112,$AF112:$AN112,$AR112)=0,"",ROUND(AI112/SUM($Q112:$AB112,$AF112:$AN112,$AR112),3))</f>
        <v/>
      </c>
      <c r="AJ113" s="870"/>
      <c r="AK113" s="871"/>
      <c r="AL113" s="869" t="str">
        <f>IF(COUNT($Q112:$AB112,$AF112:$AN112,$AR112)=0,"",ROUND(AL112/SUM($Q112:$AB112,$AF112:$AN112,$AR112),3))</f>
        <v/>
      </c>
      <c r="AM113" s="870"/>
      <c r="AN113" s="871"/>
      <c r="AO113" s="869" t="str">
        <f>IF(COUNT($Q112:$AB112,$AF112:$AN112,$AR112)=0,"",ROUND(AO112/SUM($Q112:$AB112,$AF112:$AN112,$AR112),3))</f>
        <v/>
      </c>
      <c r="AP113" s="870"/>
      <c r="AQ113" s="871"/>
      <c r="AR113" s="863" t="str">
        <f>IF(COUNT($Q112:$AB112,$AF112:$AN112,$AR112)=0,"",ROUND(AR112/SUM($Q112:$AB112,$AF112:$AN112,$AR112),3))</f>
        <v/>
      </c>
      <c r="AS113" s="864"/>
      <c r="AT113" s="865"/>
    </row>
    <row r="114" spans="1:46" s="14" customFormat="1" ht="12" customHeight="1">
      <c r="A114" s="789"/>
      <c r="B114" s="796"/>
      <c r="C114" s="797"/>
      <c r="D114" s="798"/>
      <c r="E114" s="826"/>
      <c r="F114" s="826"/>
      <c r="G114" s="826"/>
      <c r="H114" s="826"/>
      <c r="I114" s="826"/>
      <c r="J114" s="827"/>
      <c r="K114" s="827"/>
      <c r="L114" s="827"/>
      <c r="M114" s="828"/>
      <c r="N114" s="796"/>
      <c r="O114" s="797"/>
      <c r="P114" s="798"/>
      <c r="Q114" s="823" t="str">
        <f>IF(COUNT($Q112:$AB112,$AF112:$AN112,$AR112)=0,"",$J112*(Q112/($AC112+$AO112+$AR112)))</f>
        <v/>
      </c>
      <c r="R114" s="824"/>
      <c r="S114" s="825"/>
      <c r="T114" s="823" t="str">
        <f>IF(COUNT($Q112:$AB112,$AF112:$AN112,$AR112)=0,"",$J112*(T112/($AC112+$AO112+$AR112)))</f>
        <v/>
      </c>
      <c r="U114" s="824"/>
      <c r="V114" s="825"/>
      <c r="W114" s="823" t="str">
        <f>IF(COUNT($Q112:$AB112,$AF112:$AN112,$AR112)=0,"",$J112*(W112/($AC112+$AO112+$AR112)))</f>
        <v/>
      </c>
      <c r="X114" s="824"/>
      <c r="Y114" s="825"/>
      <c r="Z114" s="823" t="str">
        <f>IF(COUNT($Q112:$AB112,$AF112:$AN112,$AR112)=0,"",$J112*(Z112/($AC112+$AO112+$AR112)))</f>
        <v/>
      </c>
      <c r="AA114" s="824"/>
      <c r="AB114" s="825"/>
      <c r="AC114" s="823" t="str">
        <f>IF(COUNT($Q112:$AB112,$AF112:$AN112,$AR112)=0,"",$J112*(AC112/($AC112+$AO112+$AR112)))</f>
        <v/>
      </c>
      <c r="AD114" s="824"/>
      <c r="AE114" s="825"/>
      <c r="AF114" s="881" t="str">
        <f>IF(COUNT($Q112:$AB112,$AF112:$AN112,$AR112)=0,"",$J112*(AF112/($AC112+$AO112+$AR112)))</f>
        <v/>
      </c>
      <c r="AG114" s="882"/>
      <c r="AH114" s="883"/>
      <c r="AI114" s="881" t="str">
        <f>IF(COUNT($Q112:$AB112,$AF112:$AN112,$AR112)=0,"",$J112*(AI112/($AC112+$AO112+$AR112)))</f>
        <v/>
      </c>
      <c r="AJ114" s="882"/>
      <c r="AK114" s="883"/>
      <c r="AL114" s="881" t="str">
        <f>IF(COUNT($Q112:$AB112,$AF112:$AN112,$AR112)=0,"",$J112*(AL112/($AC112+$AO112+$AR112)))</f>
        <v/>
      </c>
      <c r="AM114" s="882"/>
      <c r="AN114" s="883"/>
      <c r="AO114" s="881" t="str">
        <f>IF(COUNT($Q112:$AB112,$AF112:$AN112,$AR112)=0,"",$J112*(AO112/($AC112+$AO112+$AR112)))</f>
        <v/>
      </c>
      <c r="AP114" s="882"/>
      <c r="AQ114" s="883"/>
      <c r="AR114" s="887" t="str">
        <f>IF(COUNT($Q112:$AB112,$AF112:$AN112,$AR112)=0,"",$J112*(AR112/($AC112+$AO112+$AR112)))</f>
        <v/>
      </c>
      <c r="AS114" s="888"/>
      <c r="AT114" s="889"/>
    </row>
    <row r="115" spans="1:46" s="14" customFormat="1" ht="12" customHeight="1">
      <c r="A115" s="13"/>
      <c r="B115" s="893" t="s">
        <v>154</v>
      </c>
      <c r="C115" s="894"/>
      <c r="D115" s="894"/>
      <c r="E115" s="894"/>
      <c r="F115" s="894"/>
      <c r="G115" s="894"/>
      <c r="H115" s="894"/>
      <c r="I115" s="894"/>
      <c r="J115" s="895" t="str">
        <f>IF(COUNT(J106:M114)=0,"",SUM(J106:M114))</f>
        <v/>
      </c>
      <c r="K115" s="896"/>
      <c r="L115" s="896"/>
      <c r="M115" s="897"/>
      <c r="N115" s="789"/>
      <c r="O115" s="789"/>
      <c r="P115" s="789"/>
      <c r="Q115" s="823" t="str">
        <f>IF(COUNT(Q108,Q111,Q114)=0,"",SUM(Q108,Q111,Q114))</f>
        <v/>
      </c>
      <c r="R115" s="824"/>
      <c r="S115" s="825"/>
      <c r="T115" s="823" t="str">
        <f>IF(COUNT(T108,T111,T114)=0,"",SUM(T108,T111,T114))</f>
        <v/>
      </c>
      <c r="U115" s="824"/>
      <c r="V115" s="825"/>
      <c r="W115" s="823" t="str">
        <f>IF(COUNT(W108,W111,W114)=0,"",SUM(W108,W111,W114))</f>
        <v/>
      </c>
      <c r="X115" s="824"/>
      <c r="Y115" s="825"/>
      <c r="Z115" s="823" t="str">
        <f>IF(COUNT(Z108,Z111,Z114)=0,"",SUM(Z108,Z111,Z114))</f>
        <v/>
      </c>
      <c r="AA115" s="824"/>
      <c r="AB115" s="825"/>
      <c r="AC115" s="823" t="str">
        <f>IF(COUNT(AC108,AC111,AC114)=0,"",SUM(AC108,AC111,AC114))</f>
        <v/>
      </c>
      <c r="AD115" s="824"/>
      <c r="AE115" s="825"/>
      <c r="AF115" s="881" t="str">
        <f>IF(COUNT(AF108,AF111,AF114)=0,"",SUM(AF108,AF111,AF114))</f>
        <v/>
      </c>
      <c r="AG115" s="882"/>
      <c r="AH115" s="883"/>
      <c r="AI115" s="881" t="str">
        <f>IF(COUNT(AI108,AI111,AI114)=0,"",SUM(AI108,AI111,AI114))</f>
        <v/>
      </c>
      <c r="AJ115" s="882"/>
      <c r="AK115" s="883"/>
      <c r="AL115" s="881" t="str">
        <f>IF(COUNT(AL108,AL111,AL114)=0,"",SUM(AL108,AL111,AL114))</f>
        <v/>
      </c>
      <c r="AM115" s="882"/>
      <c r="AN115" s="883"/>
      <c r="AO115" s="881" t="str">
        <f>IF(COUNT(AO108,AO111,AO114)=0,"",SUM(AO108,AO111,AO114))</f>
        <v/>
      </c>
      <c r="AP115" s="882"/>
      <c r="AQ115" s="883"/>
      <c r="AR115" s="887" t="str">
        <f>IF(COUNT(AR108,AR111,AR114)=0,"",SUM(AR108,AR111,AR114))</f>
        <v/>
      </c>
      <c r="AS115" s="888"/>
      <c r="AT115" s="889"/>
    </row>
    <row r="116" spans="1:46" s="14" customFormat="1" ht="12" customHeight="1">
      <c r="A116" s="17"/>
      <c r="B116" s="17"/>
      <c r="C116" s="17"/>
      <c r="D116" s="17"/>
      <c r="E116" s="17"/>
      <c r="F116" s="17"/>
      <c r="G116" s="17"/>
      <c r="H116" s="17"/>
      <c r="I116" s="17"/>
      <c r="J116" s="19"/>
      <c r="K116" s="19"/>
      <c r="L116" s="19"/>
      <c r="M116" s="19"/>
      <c r="N116" s="17"/>
      <c r="O116" s="17"/>
      <c r="P116" s="17"/>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row>
    <row r="117" spans="1:46" s="14" customFormat="1" ht="12" customHeight="1">
      <c r="A117" s="17"/>
      <c r="B117" s="17"/>
      <c r="C117" s="17"/>
      <c r="D117" s="17"/>
      <c r="E117" s="17"/>
      <c r="F117" s="17"/>
      <c r="G117" s="17"/>
      <c r="H117" s="17"/>
      <c r="I117" s="17"/>
      <c r="J117" s="19"/>
      <c r="K117" s="19"/>
      <c r="L117" s="19"/>
      <c r="M117" s="19"/>
      <c r="N117" s="17"/>
      <c r="O117" s="17"/>
      <c r="P117" s="17"/>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row>
    <row r="118" spans="1:46" s="14" customFormat="1" ht="12" customHeight="1">
      <c r="A118" s="16"/>
      <c r="B118" s="16"/>
      <c r="C118" s="16"/>
      <c r="D118" s="16"/>
    </row>
    <row r="119" spans="1:46" s="3" customFormat="1" ht="12" customHeight="1">
      <c r="A119" s="8" t="s">
        <v>155</v>
      </c>
      <c r="B119" s="9"/>
      <c r="C119" s="9"/>
      <c r="D119" s="9"/>
      <c r="E119" s="9"/>
      <c r="F119" s="9"/>
      <c r="G119" s="9"/>
      <c r="H119" s="9"/>
      <c r="I119" s="9"/>
      <c r="J119" s="9"/>
      <c r="K119" s="9"/>
      <c r="L119" s="9"/>
      <c r="M119" s="7"/>
      <c r="O119" s="9"/>
      <c r="P119" s="9"/>
      <c r="Q119" s="9"/>
      <c r="R119" s="9"/>
      <c r="S119" s="10"/>
      <c r="AE119" s="12"/>
      <c r="AF119" s="9"/>
      <c r="AG119" s="9"/>
      <c r="AH119" s="10"/>
      <c r="AI119" s="10"/>
      <c r="AJ119" s="11"/>
      <c r="AK119" s="10"/>
      <c r="AT119" s="12" t="s">
        <v>177</v>
      </c>
    </row>
    <row r="120" spans="1:46" s="3" customFormat="1" ht="12" customHeight="1">
      <c r="A120" s="789" t="s">
        <v>135</v>
      </c>
      <c r="B120" s="789"/>
      <c r="C120" s="789"/>
      <c r="D120" s="789"/>
      <c r="E120" s="789"/>
      <c r="F120" s="789"/>
      <c r="G120" s="789"/>
      <c r="H120" s="789"/>
      <c r="I120" s="789"/>
      <c r="J120" s="789" t="s">
        <v>174</v>
      </c>
      <c r="K120" s="789"/>
      <c r="L120" s="789"/>
      <c r="M120" s="789"/>
      <c r="N120" s="789"/>
      <c r="O120" s="789"/>
      <c r="P120" s="789"/>
      <c r="Q120" s="853" t="s">
        <v>184</v>
      </c>
      <c r="R120" s="853"/>
      <c r="S120" s="853"/>
      <c r="T120" s="853"/>
      <c r="U120" s="853"/>
      <c r="V120" s="853"/>
      <c r="W120" s="853"/>
      <c r="X120" s="853"/>
      <c r="Y120" s="853"/>
      <c r="Z120" s="853"/>
      <c r="AA120" s="853"/>
      <c r="AB120" s="853"/>
      <c r="AC120" s="853"/>
      <c r="AD120" s="853"/>
      <c r="AE120" s="853"/>
      <c r="AF120" s="850" t="s">
        <v>185</v>
      </c>
      <c r="AG120" s="851"/>
      <c r="AH120" s="851"/>
      <c r="AI120" s="851"/>
      <c r="AJ120" s="851"/>
      <c r="AK120" s="851"/>
      <c r="AL120" s="851"/>
      <c r="AM120" s="851"/>
      <c r="AN120" s="851"/>
      <c r="AO120" s="851"/>
      <c r="AP120" s="851"/>
      <c r="AQ120" s="852"/>
      <c r="AR120" s="845" t="s">
        <v>165</v>
      </c>
      <c r="AS120" s="845"/>
      <c r="AT120" s="845"/>
    </row>
    <row r="121" spans="1:46" s="3" customFormat="1" ht="12" customHeight="1">
      <c r="A121" s="789"/>
      <c r="B121" s="789"/>
      <c r="C121" s="789"/>
      <c r="D121" s="789"/>
      <c r="E121" s="789"/>
      <c r="F121" s="789"/>
      <c r="G121" s="789"/>
      <c r="H121" s="789"/>
      <c r="I121" s="789"/>
      <c r="J121" s="789"/>
      <c r="K121" s="789"/>
      <c r="L121" s="789"/>
      <c r="M121" s="789"/>
      <c r="N121" s="789"/>
      <c r="O121" s="789"/>
      <c r="P121" s="789"/>
      <c r="Q121" s="799" t="s">
        <v>130</v>
      </c>
      <c r="R121" s="800"/>
      <c r="S121" s="801"/>
      <c r="T121" s="799" t="s">
        <v>131</v>
      </c>
      <c r="U121" s="800"/>
      <c r="V121" s="801"/>
      <c r="W121" s="799" t="s">
        <v>132</v>
      </c>
      <c r="X121" s="800"/>
      <c r="Y121" s="801"/>
      <c r="Z121" s="820" t="s">
        <v>166</v>
      </c>
      <c r="AA121" s="821"/>
      <c r="AB121" s="822"/>
      <c r="AC121" s="820" t="s">
        <v>167</v>
      </c>
      <c r="AD121" s="821"/>
      <c r="AE121" s="822"/>
      <c r="AF121" s="799" t="s">
        <v>175</v>
      </c>
      <c r="AG121" s="800"/>
      <c r="AH121" s="801"/>
      <c r="AI121" s="799" t="s">
        <v>182</v>
      </c>
      <c r="AJ121" s="800"/>
      <c r="AK121" s="801"/>
      <c r="AL121" s="820" t="s">
        <v>166</v>
      </c>
      <c r="AM121" s="821"/>
      <c r="AN121" s="822"/>
      <c r="AO121" s="820" t="s">
        <v>167</v>
      </c>
      <c r="AP121" s="821"/>
      <c r="AQ121" s="822"/>
      <c r="AR121" s="845"/>
      <c r="AS121" s="845"/>
      <c r="AT121" s="845"/>
    </row>
    <row r="122" spans="1:46" s="3" customFormat="1" ht="12" customHeight="1">
      <c r="A122" s="789"/>
      <c r="B122" s="789"/>
      <c r="C122" s="789"/>
      <c r="D122" s="789"/>
      <c r="E122" s="789"/>
      <c r="F122" s="789"/>
      <c r="G122" s="789"/>
      <c r="H122" s="789"/>
      <c r="I122" s="789"/>
      <c r="J122" s="789"/>
      <c r="K122" s="789"/>
      <c r="L122" s="789"/>
      <c r="M122" s="789"/>
      <c r="N122" s="789"/>
      <c r="O122" s="789"/>
      <c r="P122" s="789"/>
      <c r="Q122" s="790" t="str">
        <f>Q9</f>
        <v>青少年育成事業</v>
      </c>
      <c r="R122" s="791"/>
      <c r="S122" s="792"/>
      <c r="T122" s="790" t="str">
        <f>T9</f>
        <v>まちづくり事業</v>
      </c>
      <c r="U122" s="791"/>
      <c r="V122" s="792"/>
      <c r="W122" s="790" t="str">
        <f>W9</f>
        <v>環境事業</v>
      </c>
      <c r="X122" s="791"/>
      <c r="Y122" s="792"/>
      <c r="Z122" s="793"/>
      <c r="AA122" s="794"/>
      <c r="AB122" s="795"/>
      <c r="AC122" s="793"/>
      <c r="AD122" s="794"/>
      <c r="AE122" s="795"/>
      <c r="AF122" s="790" t="str">
        <f>AF9</f>
        <v>その他の
関連事業</v>
      </c>
      <c r="AG122" s="791"/>
      <c r="AH122" s="792"/>
      <c r="AI122" s="75"/>
      <c r="AJ122" s="76"/>
      <c r="AK122" s="77"/>
      <c r="AL122" s="793"/>
      <c r="AM122" s="794"/>
      <c r="AN122" s="795"/>
      <c r="AO122" s="793"/>
      <c r="AP122" s="794"/>
      <c r="AQ122" s="795"/>
      <c r="AR122" s="845"/>
      <c r="AS122" s="845"/>
      <c r="AT122" s="845"/>
    </row>
    <row r="123" spans="1:46" s="3" customFormat="1" ht="12" customHeight="1">
      <c r="A123" s="789"/>
      <c r="B123" s="789"/>
      <c r="C123" s="789"/>
      <c r="D123" s="789"/>
      <c r="E123" s="789"/>
      <c r="F123" s="789"/>
      <c r="G123" s="789"/>
      <c r="H123" s="789"/>
      <c r="I123" s="789"/>
      <c r="J123" s="789"/>
      <c r="K123" s="789"/>
      <c r="L123" s="789"/>
      <c r="M123" s="789"/>
      <c r="N123" s="789"/>
      <c r="O123" s="789"/>
      <c r="P123" s="789"/>
      <c r="Q123" s="793"/>
      <c r="R123" s="794"/>
      <c r="S123" s="795"/>
      <c r="T123" s="793"/>
      <c r="U123" s="794"/>
      <c r="V123" s="795"/>
      <c r="W123" s="793"/>
      <c r="X123" s="794"/>
      <c r="Y123" s="795"/>
      <c r="Z123" s="793"/>
      <c r="AA123" s="794"/>
      <c r="AB123" s="795"/>
      <c r="AC123" s="793"/>
      <c r="AD123" s="794"/>
      <c r="AE123" s="795"/>
      <c r="AF123" s="793"/>
      <c r="AG123" s="794"/>
      <c r="AH123" s="795"/>
      <c r="AI123" s="49"/>
      <c r="AJ123" s="50"/>
      <c r="AK123" s="51"/>
      <c r="AL123" s="793"/>
      <c r="AM123" s="794"/>
      <c r="AN123" s="795"/>
      <c r="AO123" s="793"/>
      <c r="AP123" s="794"/>
      <c r="AQ123" s="795"/>
      <c r="AR123" s="845"/>
      <c r="AS123" s="845"/>
      <c r="AT123" s="845"/>
    </row>
    <row r="124" spans="1:46" s="3" customFormat="1" ht="12" customHeight="1">
      <c r="A124" s="789"/>
      <c r="B124" s="789"/>
      <c r="C124" s="789"/>
      <c r="D124" s="789"/>
      <c r="E124" s="789"/>
      <c r="F124" s="789"/>
      <c r="G124" s="789"/>
      <c r="H124" s="789"/>
      <c r="I124" s="789"/>
      <c r="J124" s="789"/>
      <c r="K124" s="789"/>
      <c r="L124" s="789"/>
      <c r="M124" s="789"/>
      <c r="N124" s="789"/>
      <c r="O124" s="789"/>
      <c r="P124" s="789"/>
      <c r="Q124" s="793"/>
      <c r="R124" s="794"/>
      <c r="S124" s="795"/>
      <c r="T124" s="793"/>
      <c r="U124" s="794"/>
      <c r="V124" s="795"/>
      <c r="W124" s="793"/>
      <c r="X124" s="794"/>
      <c r="Y124" s="795"/>
      <c r="Z124" s="793"/>
      <c r="AA124" s="794"/>
      <c r="AB124" s="795"/>
      <c r="AC124" s="793"/>
      <c r="AD124" s="794"/>
      <c r="AE124" s="795"/>
      <c r="AF124" s="793"/>
      <c r="AG124" s="794"/>
      <c r="AH124" s="795"/>
      <c r="AI124" s="49"/>
      <c r="AJ124" s="50"/>
      <c r="AK124" s="51"/>
      <c r="AL124" s="793"/>
      <c r="AM124" s="794"/>
      <c r="AN124" s="795"/>
      <c r="AO124" s="793"/>
      <c r="AP124" s="794"/>
      <c r="AQ124" s="795"/>
      <c r="AR124" s="845"/>
      <c r="AS124" s="845"/>
      <c r="AT124" s="845"/>
    </row>
    <row r="125" spans="1:46" s="3" customFormat="1" ht="12" customHeight="1">
      <c r="A125" s="789"/>
      <c r="B125" s="789"/>
      <c r="C125" s="789"/>
      <c r="D125" s="789"/>
      <c r="E125" s="789"/>
      <c r="F125" s="789"/>
      <c r="G125" s="789"/>
      <c r="H125" s="789"/>
      <c r="I125" s="789"/>
      <c r="J125" s="789"/>
      <c r="K125" s="789"/>
      <c r="L125" s="789"/>
      <c r="M125" s="789"/>
      <c r="N125" s="789"/>
      <c r="O125" s="789"/>
      <c r="P125" s="789"/>
      <c r="Q125" s="793"/>
      <c r="R125" s="794"/>
      <c r="S125" s="795"/>
      <c r="T125" s="793"/>
      <c r="U125" s="794"/>
      <c r="V125" s="795"/>
      <c r="W125" s="793"/>
      <c r="X125" s="794"/>
      <c r="Y125" s="795"/>
      <c r="Z125" s="793"/>
      <c r="AA125" s="794"/>
      <c r="AB125" s="795"/>
      <c r="AC125" s="793"/>
      <c r="AD125" s="794"/>
      <c r="AE125" s="795"/>
      <c r="AF125" s="793"/>
      <c r="AG125" s="794"/>
      <c r="AH125" s="795"/>
      <c r="AI125" s="49"/>
      <c r="AJ125" s="50"/>
      <c r="AK125" s="51"/>
      <c r="AL125" s="793"/>
      <c r="AM125" s="794"/>
      <c r="AN125" s="795"/>
      <c r="AO125" s="793"/>
      <c r="AP125" s="794"/>
      <c r="AQ125" s="795"/>
      <c r="AR125" s="845"/>
      <c r="AS125" s="845"/>
      <c r="AT125" s="845"/>
    </row>
    <row r="126" spans="1:46" s="3" customFormat="1" ht="12" customHeight="1">
      <c r="A126" s="789"/>
      <c r="B126" s="789"/>
      <c r="C126" s="789"/>
      <c r="D126" s="789"/>
      <c r="E126" s="789"/>
      <c r="F126" s="789"/>
      <c r="G126" s="789"/>
      <c r="H126" s="789"/>
      <c r="I126" s="789"/>
      <c r="J126" s="789"/>
      <c r="K126" s="789"/>
      <c r="L126" s="789"/>
      <c r="M126" s="789"/>
      <c r="N126" s="789"/>
      <c r="O126" s="789"/>
      <c r="P126" s="789"/>
      <c r="Q126" s="793"/>
      <c r="R126" s="794"/>
      <c r="S126" s="795"/>
      <c r="T126" s="793"/>
      <c r="U126" s="794"/>
      <c r="V126" s="795"/>
      <c r="W126" s="793"/>
      <c r="X126" s="794"/>
      <c r="Y126" s="795"/>
      <c r="Z126" s="793"/>
      <c r="AA126" s="794"/>
      <c r="AB126" s="795"/>
      <c r="AC126" s="793"/>
      <c r="AD126" s="794"/>
      <c r="AE126" s="795"/>
      <c r="AF126" s="793"/>
      <c r="AG126" s="794"/>
      <c r="AH126" s="795"/>
      <c r="AI126" s="49"/>
      <c r="AJ126" s="50"/>
      <c r="AK126" s="51"/>
      <c r="AL126" s="793"/>
      <c r="AM126" s="794"/>
      <c r="AN126" s="795"/>
      <c r="AO126" s="793"/>
      <c r="AP126" s="794"/>
      <c r="AQ126" s="795"/>
      <c r="AR126" s="845"/>
      <c r="AS126" s="845"/>
      <c r="AT126" s="845"/>
    </row>
    <row r="127" spans="1:46" s="3" customFormat="1" ht="12" customHeight="1">
      <c r="A127" s="789"/>
      <c r="B127" s="789"/>
      <c r="C127" s="789"/>
      <c r="D127" s="789"/>
      <c r="E127" s="789"/>
      <c r="F127" s="789"/>
      <c r="G127" s="789"/>
      <c r="H127" s="789"/>
      <c r="I127" s="789"/>
      <c r="J127" s="789"/>
      <c r="K127" s="789"/>
      <c r="L127" s="789"/>
      <c r="M127" s="789"/>
      <c r="N127" s="789"/>
      <c r="O127" s="789"/>
      <c r="P127" s="789"/>
      <c r="Q127" s="796"/>
      <c r="R127" s="797"/>
      <c r="S127" s="798"/>
      <c r="T127" s="796"/>
      <c r="U127" s="797"/>
      <c r="V127" s="798"/>
      <c r="W127" s="796"/>
      <c r="X127" s="797"/>
      <c r="Y127" s="798"/>
      <c r="Z127" s="793"/>
      <c r="AA127" s="794"/>
      <c r="AB127" s="795"/>
      <c r="AC127" s="793"/>
      <c r="AD127" s="794"/>
      <c r="AE127" s="795"/>
      <c r="AF127" s="796"/>
      <c r="AG127" s="797"/>
      <c r="AH127" s="798"/>
      <c r="AI127" s="52"/>
      <c r="AJ127" s="53"/>
      <c r="AK127" s="54"/>
      <c r="AL127" s="793"/>
      <c r="AM127" s="794"/>
      <c r="AN127" s="795"/>
      <c r="AO127" s="793"/>
      <c r="AP127" s="794"/>
      <c r="AQ127" s="795"/>
      <c r="AR127" s="845"/>
      <c r="AS127" s="845"/>
      <c r="AT127" s="845"/>
    </row>
    <row r="128" spans="1:46" s="3" customFormat="1" ht="12" customHeight="1">
      <c r="A128" s="914">
        <f>+給料手当按分!C13</f>
        <v>551600</v>
      </c>
      <c r="B128" s="915"/>
      <c r="C128" s="915"/>
      <c r="D128" s="915"/>
      <c r="E128" s="915"/>
      <c r="F128" s="915"/>
      <c r="G128" s="915"/>
      <c r="H128" s="915"/>
      <c r="I128" s="916"/>
      <c r="J128" s="820" t="s">
        <v>136</v>
      </c>
      <c r="K128" s="821"/>
      <c r="L128" s="821"/>
      <c r="M128" s="821"/>
      <c r="N128" s="821"/>
      <c r="O128" s="821"/>
      <c r="P128" s="822"/>
      <c r="Q128" s="829">
        <f>給料手当按分!E15</f>
        <v>64868.159999999996</v>
      </c>
      <c r="R128" s="830"/>
      <c r="S128" s="831"/>
      <c r="T128" s="829">
        <f>給料手当按分!F15</f>
        <v>81140.36</v>
      </c>
      <c r="U128" s="830"/>
      <c r="V128" s="831"/>
      <c r="W128" s="829">
        <f>給料手当按分!G15</f>
        <v>0</v>
      </c>
      <c r="X128" s="830"/>
      <c r="Y128" s="831"/>
      <c r="Z128" s="829"/>
      <c r="AA128" s="830"/>
      <c r="AB128" s="831"/>
      <c r="AC128" s="898">
        <f>IF(COUNT($Q128:$AB128,$AF128:$AN128,$AR128)=0,"",SUM(Q128:AB128))</f>
        <v>146008.51999999999</v>
      </c>
      <c r="AD128" s="899"/>
      <c r="AE128" s="900"/>
      <c r="AF128" s="829">
        <f>給料手当按分!H15</f>
        <v>373157.4</v>
      </c>
      <c r="AG128" s="830"/>
      <c r="AH128" s="831"/>
      <c r="AI128" s="829"/>
      <c r="AJ128" s="830"/>
      <c r="AK128" s="831"/>
      <c r="AL128" s="829"/>
      <c r="AM128" s="830"/>
      <c r="AN128" s="831"/>
      <c r="AO128" s="901">
        <f>IF(COUNT($Q128:$AB128,$AF128:$AN128,$AR128)=0,"",SUM(AF128:AN128))</f>
        <v>373157.4</v>
      </c>
      <c r="AP128" s="902"/>
      <c r="AQ128" s="903"/>
      <c r="AR128" s="829">
        <f>給料手当按分!I15</f>
        <v>32434.07999999998</v>
      </c>
      <c r="AS128" s="830"/>
      <c r="AT128" s="831"/>
    </row>
    <row r="129" spans="1:47" s="3" customFormat="1" ht="12" customHeight="1">
      <c r="A129" s="917"/>
      <c r="B129" s="918"/>
      <c r="C129" s="918"/>
      <c r="D129" s="918"/>
      <c r="E129" s="918"/>
      <c r="F129" s="918"/>
      <c r="G129" s="918"/>
      <c r="H129" s="918"/>
      <c r="I129" s="919"/>
      <c r="J129" s="793"/>
      <c r="K129" s="794"/>
      <c r="L129" s="794"/>
      <c r="M129" s="794"/>
      <c r="N129" s="794"/>
      <c r="O129" s="794"/>
      <c r="P129" s="795"/>
      <c r="Q129" s="832">
        <f>IF(COUNT($Q128:$AB128,$AF128:$AN128,$AR128)=0,"",ROUND(Q128/SUM($Q128:$AB128,$AF128:$AN128,$AR128),3))</f>
        <v>0.11799999999999999</v>
      </c>
      <c r="R129" s="833"/>
      <c r="S129" s="834"/>
      <c r="T129" s="832">
        <f>IF(COUNT($Q128:$AB128,$AF128:$AN128,$AR128)=0,"",ROUND(T128/SUM($Q128:$AB128,$AF128:$AN128,$AR128),3))</f>
        <v>0.14699999999999999</v>
      </c>
      <c r="U129" s="833"/>
      <c r="V129" s="834"/>
      <c r="W129" s="832">
        <f>IF(COUNT($Q128:$AB128,$AF128:$AN128,$AR128)=0,"",ROUND(W128/SUM($Q128:$AB128,$AF128:$AN128,$AR128),3))</f>
        <v>0</v>
      </c>
      <c r="X129" s="833"/>
      <c r="Y129" s="834"/>
      <c r="Z129" s="832">
        <f>IF(COUNT($Q128:$AB128,$AF128:$AN128,$AR128)=0,"",ROUND(Z128/SUM($Q128:$AB128,$AF128:$AN128,$AR128),3))</f>
        <v>0</v>
      </c>
      <c r="AA129" s="833"/>
      <c r="AB129" s="834"/>
      <c r="AC129" s="832">
        <f>IF(COUNT($Q128:$AB128,$AF128:$AN128,$AR128)=0,"",ROUND(AC128/SUM($Q128:$AB128,$AF128:$AN128,$AR128),3))</f>
        <v>0.26500000000000001</v>
      </c>
      <c r="AD129" s="833"/>
      <c r="AE129" s="834"/>
      <c r="AF129" s="869">
        <f>IF(COUNT($Q128:$AB128,$AF128:$AN128,$AR128)=0,"",ROUND(AF128/SUM($Q128:$AB128,$AF128:$AN128,$AR128),3))</f>
        <v>0.67700000000000005</v>
      </c>
      <c r="AG129" s="870"/>
      <c r="AH129" s="871"/>
      <c r="AI129" s="869">
        <f>IF(COUNT($Q128:$AB128,$AF128:$AN128,$AR128)=0,"",ROUND(AI128/SUM($Q128:$AB128,$AF128:$AN128,$AR128),3))</f>
        <v>0</v>
      </c>
      <c r="AJ129" s="870"/>
      <c r="AK129" s="871"/>
      <c r="AL129" s="869">
        <f>IF(COUNT($Q128:$AB128,$AF128:$AN128,$AR128)=0,"",ROUND(AL128/SUM($Q128:$AB128,$AF128:$AN128,$AR128),3))</f>
        <v>0</v>
      </c>
      <c r="AM129" s="870"/>
      <c r="AN129" s="871"/>
      <c r="AO129" s="869">
        <f>IF(COUNT($Q128:$AB128,$AF128:$AN128,$AR128)=0,"",ROUND(AO128/SUM($Q128:$AB128,$AF128:$AN128,$AR128),3))</f>
        <v>0.67700000000000005</v>
      </c>
      <c r="AP129" s="870"/>
      <c r="AQ129" s="871"/>
      <c r="AR129" s="863">
        <f>IF(COUNT($Q128:$AB128,$AF128:$AN128,$AR128)=0,"",ROUND(AR128/SUM($Q128:$AB128,$AF128:$AN128,$AR128),3))</f>
        <v>5.8999999999999997E-2</v>
      </c>
      <c r="AS129" s="864"/>
      <c r="AT129" s="865"/>
    </row>
    <row r="130" spans="1:47" s="3" customFormat="1" ht="12" customHeight="1">
      <c r="A130" s="920"/>
      <c r="B130" s="921"/>
      <c r="C130" s="921"/>
      <c r="D130" s="921"/>
      <c r="E130" s="921"/>
      <c r="F130" s="921"/>
      <c r="G130" s="921"/>
      <c r="H130" s="921"/>
      <c r="I130" s="922"/>
      <c r="J130" s="796"/>
      <c r="K130" s="797"/>
      <c r="L130" s="797"/>
      <c r="M130" s="797"/>
      <c r="N130" s="797"/>
      <c r="O130" s="797"/>
      <c r="P130" s="798"/>
      <c r="Q130" s="823">
        <f>IF(COUNT($Q128:$AB128,$AF128:$AN128,$AR128)=0,"",$A128*(Q128/($AC128+$AO128+$AR128)))</f>
        <v>64868.159999999996</v>
      </c>
      <c r="R130" s="824"/>
      <c r="S130" s="825"/>
      <c r="T130" s="823">
        <f>IF(COUNT($Q128:$AB128,$AF128:$AN128,$AR128)=0,"",$A128*(T128/($AC128+$AO128+$AR128)))</f>
        <v>81140.36</v>
      </c>
      <c r="U130" s="824"/>
      <c r="V130" s="825"/>
      <c r="W130" s="823">
        <f>IF(COUNT($Q128:$AB128,$AF128:$AN128,$AR128)=0,"",$A128*(W128/($AC128+$AO128+$AR128)))</f>
        <v>0</v>
      </c>
      <c r="X130" s="824"/>
      <c r="Y130" s="825"/>
      <c r="Z130" s="823">
        <f>IF(COUNT($Q128:$AB128,$AF128:$AN128,$AR128)=0,"",$A128*(Z128/($AC128+$AO128+$AR128)))</f>
        <v>0</v>
      </c>
      <c r="AA130" s="824"/>
      <c r="AB130" s="825"/>
      <c r="AC130" s="823">
        <f>IF(COUNT($Q128:$AB128,$AF128:$AN128,$AR128)=0,"",$A128*(AC128/($AC128+$AO128+$AR128)))</f>
        <v>146008.51999999999</v>
      </c>
      <c r="AD130" s="824"/>
      <c r="AE130" s="825"/>
      <c r="AF130" s="881">
        <f>IF(COUNT($Q128:$AB128,$AF128:$AN128,$AR128)=0,"",$A128*(AF128/($AC128+$AO128+$AR128)))</f>
        <v>373157.4</v>
      </c>
      <c r="AG130" s="882"/>
      <c r="AH130" s="883"/>
      <c r="AI130" s="881">
        <f>IF(COUNT($Q128:$AB128,$AF128:$AN128,$AR128)=0,"",$A128*(AI128/($AC128+$AO128+$AR128)))</f>
        <v>0</v>
      </c>
      <c r="AJ130" s="882"/>
      <c r="AK130" s="883"/>
      <c r="AL130" s="881">
        <f>IF(COUNT($Q128:$AB128,$AF128:$AN128,$AR128)=0,"",$A128*(AL128/($AC128+$AO128+$AR128)))</f>
        <v>0</v>
      </c>
      <c r="AM130" s="882"/>
      <c r="AN130" s="883"/>
      <c r="AO130" s="881">
        <f>IF(COUNT($Q128:$AB128,$AF128:$AN128,$AR128)=0,"",$A128*(AO128/($AC128+$AO128+$AR128)))</f>
        <v>373157.4</v>
      </c>
      <c r="AP130" s="882"/>
      <c r="AQ130" s="883"/>
      <c r="AR130" s="887">
        <f>IF(COUNT($Q128:$AB128,$AF128:$AN128,$AR128)=0,"",$A128*(AR128/($AC128+$AO128+$AR128)))</f>
        <v>32434.07999999998</v>
      </c>
      <c r="AS130" s="888"/>
      <c r="AT130" s="889"/>
    </row>
    <row r="131" spans="1:47" s="14" customFormat="1" ht="12" customHeight="1">
      <c r="A131" s="16"/>
      <c r="B131" s="16"/>
      <c r="C131" s="16"/>
      <c r="D131" s="16"/>
    </row>
    <row r="132" spans="1:47" s="3" customFormat="1" ht="12" customHeight="1">
      <c r="A132" s="8" t="s">
        <v>156</v>
      </c>
      <c r="B132" s="9"/>
      <c r="C132" s="9"/>
      <c r="D132" s="9"/>
      <c r="E132" s="9"/>
      <c r="F132" s="9"/>
      <c r="G132" s="9"/>
      <c r="H132" s="9"/>
      <c r="I132" s="9"/>
      <c r="J132" s="9"/>
      <c r="K132" s="9"/>
      <c r="L132" s="9"/>
      <c r="M132" s="7"/>
      <c r="O132" s="9"/>
      <c r="P132" s="9"/>
      <c r="Q132" s="9"/>
      <c r="R132" s="9"/>
      <c r="S132" s="10"/>
      <c r="AE132" s="12"/>
      <c r="AF132" s="9"/>
      <c r="AG132" s="9"/>
      <c r="AH132" s="10"/>
      <c r="AI132" s="10"/>
      <c r="AJ132" s="11"/>
      <c r="AK132" s="10"/>
      <c r="AT132" s="12"/>
      <c r="AU132" s="14"/>
    </row>
    <row r="133" spans="1:47" s="3" customFormat="1" ht="12" customHeight="1">
      <c r="A133" s="893" t="s">
        <v>157</v>
      </c>
      <c r="B133" s="894"/>
      <c r="C133" s="894"/>
      <c r="D133" s="894"/>
      <c r="E133" s="894"/>
      <c r="F133" s="894"/>
      <c r="G133" s="894"/>
      <c r="H133" s="894"/>
      <c r="I133" s="906"/>
      <c r="J133" s="923"/>
      <c r="K133" s="924"/>
      <c r="L133" s="924"/>
      <c r="M133" s="924"/>
      <c r="N133" s="924"/>
      <c r="O133" s="924"/>
      <c r="P133" s="925"/>
      <c r="Q133" s="907">
        <f>IF(COUNT(Q115,Q130)=0,"",SUM(Q115,Q130))</f>
        <v>64868.159999999996</v>
      </c>
      <c r="R133" s="908"/>
      <c r="S133" s="909"/>
      <c r="T133" s="907">
        <f>IF(COUNT(T115,T130)=0,"",SUM(T115,T130))</f>
        <v>81140.36</v>
      </c>
      <c r="U133" s="908"/>
      <c r="V133" s="909"/>
      <c r="W133" s="907">
        <f>IF(COUNT(W115,W130)=0,"",SUM(W115,W130))</f>
        <v>0</v>
      </c>
      <c r="X133" s="908"/>
      <c r="Y133" s="909"/>
      <c r="Z133" s="907">
        <f>IF(COUNT(Z115,Z130)=0,"",SUM(Z115,Z130))</f>
        <v>0</v>
      </c>
      <c r="AA133" s="908"/>
      <c r="AB133" s="909"/>
      <c r="AC133" s="907">
        <f>IF(COUNT(AC115,AC130)=0,"",SUM(AC115,AC130))</f>
        <v>146008.51999999999</v>
      </c>
      <c r="AD133" s="908"/>
      <c r="AE133" s="909"/>
      <c r="AF133" s="926">
        <f>IF(COUNT(AF115,AF130)=0,"",SUM(AF115,AF130))</f>
        <v>373157.4</v>
      </c>
      <c r="AG133" s="927"/>
      <c r="AH133" s="928"/>
      <c r="AI133" s="926">
        <f>IF(COUNT(AI115,AI130)=0,"",SUM(AI115,AI130))</f>
        <v>0</v>
      </c>
      <c r="AJ133" s="927"/>
      <c r="AK133" s="928"/>
      <c r="AL133" s="926">
        <f>IF(COUNT(AL115,AL130)=0,"",SUM(AL115,AL130))</f>
        <v>0</v>
      </c>
      <c r="AM133" s="927"/>
      <c r="AN133" s="928"/>
      <c r="AO133" s="926">
        <f>IF(COUNT(AO115,AO130)=0,"",SUM(AO115,AO130))</f>
        <v>373157.4</v>
      </c>
      <c r="AP133" s="927"/>
      <c r="AQ133" s="928"/>
      <c r="AR133" s="911">
        <f>IF(COUNT(AR115,AR130)=0,"",SUM(AR115,AR130))</f>
        <v>32434.07999999998</v>
      </c>
      <c r="AS133" s="912"/>
      <c r="AT133" s="913"/>
      <c r="AU133" s="14"/>
    </row>
    <row r="134" spans="1:47" s="14" customFormat="1" ht="12" customHeight="1">
      <c r="A134" s="16"/>
      <c r="B134" s="16"/>
      <c r="C134" s="16"/>
      <c r="D134" s="16"/>
    </row>
    <row r="135" spans="1:47" s="14" customFormat="1" ht="16.5" customHeight="1">
      <c r="A135" s="910" t="s">
        <v>98</v>
      </c>
      <c r="B135" s="910"/>
      <c r="C135" s="910"/>
      <c r="D135" s="910"/>
      <c r="E135" s="910"/>
      <c r="F135" s="910"/>
      <c r="G135" s="910"/>
      <c r="H135" s="910"/>
      <c r="I135" s="910"/>
      <c r="J135" s="910"/>
      <c r="K135" s="910"/>
      <c r="L135" s="910"/>
      <c r="M135" s="910"/>
      <c r="N135" s="910"/>
      <c r="O135" s="910"/>
      <c r="P135" s="910"/>
      <c r="Q135" s="910"/>
      <c r="R135" s="910"/>
      <c r="S135" s="910"/>
      <c r="T135" s="910"/>
      <c r="U135" s="910"/>
      <c r="V135" s="910"/>
      <c r="W135" s="910"/>
      <c r="X135" s="910"/>
      <c r="Y135" s="910"/>
      <c r="Z135" s="910"/>
      <c r="AA135" s="910"/>
      <c r="AB135" s="910"/>
      <c r="AC135" s="910"/>
      <c r="AD135" s="910"/>
      <c r="AE135" s="910"/>
      <c r="AF135" s="910"/>
      <c r="AG135" s="910"/>
      <c r="AH135" s="910"/>
      <c r="AI135" s="910"/>
      <c r="AJ135" s="910"/>
      <c r="AK135" s="910"/>
      <c r="AL135" s="910"/>
      <c r="AM135" s="910"/>
      <c r="AN135" s="910"/>
      <c r="AO135" s="910"/>
      <c r="AP135" s="910"/>
      <c r="AQ135" s="910"/>
      <c r="AR135" s="910"/>
      <c r="AS135" s="910"/>
      <c r="AT135" s="910"/>
    </row>
    <row r="136" spans="1:47" s="68" customFormat="1" ht="16.5" customHeight="1">
      <c r="A136" s="69"/>
      <c r="B136" s="69"/>
      <c r="C136" s="69"/>
      <c r="D136" s="69"/>
    </row>
    <row r="137" spans="1:47" s="68" customFormat="1" ht="16.5" customHeight="1">
      <c r="A137" s="69"/>
      <c r="B137" s="69"/>
      <c r="C137" s="69"/>
      <c r="D137" s="69"/>
    </row>
    <row r="138" spans="1:47" s="68" customFormat="1" ht="16.5" customHeight="1">
      <c r="A138" s="69"/>
      <c r="B138" s="69"/>
      <c r="C138" s="69"/>
      <c r="D138" s="69"/>
    </row>
    <row r="139" spans="1:47" s="68" customFormat="1" ht="16.5" customHeight="1">
      <c r="A139" s="69"/>
      <c r="B139" s="69"/>
      <c r="C139" s="69"/>
      <c r="D139" s="69"/>
    </row>
    <row r="140" spans="1:47" s="68" customFormat="1" ht="16.5" customHeight="1">
      <c r="A140" s="69"/>
      <c r="B140" s="69"/>
      <c r="C140" s="69"/>
      <c r="D140" s="69"/>
    </row>
    <row r="141" spans="1:47" s="68" customFormat="1" ht="16.5" customHeight="1">
      <c r="A141" s="69"/>
      <c r="B141" s="69"/>
      <c r="C141" s="69"/>
      <c r="D141" s="69"/>
    </row>
    <row r="142" spans="1:47" s="68" customFormat="1" ht="16.5" customHeight="1">
      <c r="A142" s="69"/>
      <c r="B142" s="69"/>
      <c r="C142" s="69"/>
      <c r="D142" s="69"/>
    </row>
    <row r="143" spans="1:47" s="68" customFormat="1" ht="16.5" customHeight="1">
      <c r="A143" s="69"/>
      <c r="B143" s="69"/>
      <c r="C143" s="69"/>
      <c r="D143" s="69"/>
    </row>
    <row r="144" spans="1:47" s="68" customFormat="1" ht="16.5" customHeight="1">
      <c r="A144" s="69"/>
      <c r="B144" s="69"/>
      <c r="C144" s="69"/>
      <c r="D144" s="69"/>
    </row>
    <row r="145" spans="1:4" s="68" customFormat="1" ht="16.5" customHeight="1">
      <c r="A145" s="69"/>
      <c r="B145" s="69"/>
      <c r="C145" s="69"/>
      <c r="D145" s="69"/>
    </row>
    <row r="146" spans="1:4" s="68" customFormat="1" ht="16.5" customHeight="1">
      <c r="A146" s="69"/>
      <c r="B146" s="69"/>
      <c r="C146" s="69"/>
      <c r="D146" s="69"/>
    </row>
    <row r="147" spans="1:4" s="68" customFormat="1" ht="16.5" customHeight="1">
      <c r="A147" s="69"/>
      <c r="B147" s="69"/>
      <c r="C147" s="69"/>
      <c r="D147" s="69"/>
    </row>
    <row r="148" spans="1:4" s="68" customFormat="1" ht="16.5" customHeight="1">
      <c r="A148" s="69"/>
      <c r="B148" s="69"/>
      <c r="C148" s="69"/>
      <c r="D148" s="69"/>
    </row>
    <row r="149" spans="1:4" s="68" customFormat="1" ht="16.5" customHeight="1">
      <c r="A149" s="69"/>
      <c r="B149" s="69"/>
      <c r="C149" s="69"/>
      <c r="D149" s="69"/>
    </row>
    <row r="150" spans="1:4" s="68" customFormat="1" ht="16.5" customHeight="1">
      <c r="A150" s="69"/>
      <c r="B150" s="69"/>
      <c r="C150" s="69"/>
      <c r="D150" s="69"/>
    </row>
    <row r="151" spans="1:4" s="68" customFormat="1" ht="16.5" customHeight="1">
      <c r="A151" s="69"/>
      <c r="B151" s="69"/>
      <c r="C151" s="69"/>
      <c r="D151" s="69"/>
    </row>
    <row r="152" spans="1:4" s="68" customFormat="1" ht="16.5" customHeight="1">
      <c r="A152" s="69"/>
      <c r="B152" s="69"/>
      <c r="C152" s="69"/>
      <c r="D152" s="69"/>
    </row>
    <row r="153" spans="1:4" s="68" customFormat="1" ht="16.5" customHeight="1">
      <c r="A153" s="69"/>
      <c r="B153" s="69"/>
      <c r="C153" s="69"/>
      <c r="D153" s="69"/>
    </row>
    <row r="154" spans="1:4" s="68" customFormat="1" ht="16.5" customHeight="1">
      <c r="A154" s="69"/>
      <c r="B154" s="69"/>
      <c r="C154" s="69"/>
      <c r="D154" s="69"/>
    </row>
    <row r="155" spans="1:4" s="68" customFormat="1" ht="16.5" customHeight="1">
      <c r="A155" s="69"/>
      <c r="B155" s="69"/>
      <c r="C155" s="69"/>
      <c r="D155" s="69"/>
    </row>
    <row r="156" spans="1:4" s="68" customFormat="1" ht="16.5" customHeight="1">
      <c r="A156" s="69"/>
      <c r="B156" s="69"/>
      <c r="C156" s="69"/>
      <c r="D156" s="69"/>
    </row>
    <row r="157" spans="1:4" s="68" customFormat="1" ht="16.5" customHeight="1">
      <c r="A157" s="69"/>
      <c r="B157" s="69"/>
      <c r="C157" s="69"/>
      <c r="D157" s="69"/>
    </row>
    <row r="158" spans="1:4" s="68" customFormat="1" ht="16.5" customHeight="1">
      <c r="A158" s="69"/>
      <c r="B158" s="69"/>
      <c r="C158" s="69"/>
      <c r="D158" s="69"/>
    </row>
    <row r="159" spans="1:4" s="68" customFormat="1" ht="16.5" customHeight="1">
      <c r="A159" s="69"/>
      <c r="B159" s="69"/>
      <c r="C159" s="69"/>
      <c r="D159" s="69"/>
    </row>
    <row r="160" spans="1:4" s="68" customFormat="1" ht="16.5" customHeight="1">
      <c r="A160" s="69"/>
      <c r="B160" s="69"/>
      <c r="C160" s="69"/>
      <c r="D160" s="69"/>
    </row>
    <row r="161" spans="1:4" s="68" customFormat="1" ht="16.5" customHeight="1">
      <c r="A161" s="69"/>
      <c r="B161" s="69"/>
      <c r="C161" s="69"/>
      <c r="D161" s="69"/>
    </row>
    <row r="162" spans="1:4" s="68" customFormat="1" ht="16.5" customHeight="1">
      <c r="A162" s="69"/>
      <c r="B162" s="69"/>
      <c r="C162" s="69"/>
      <c r="D162" s="69"/>
    </row>
    <row r="163" spans="1:4" s="68" customFormat="1" ht="16.5" customHeight="1">
      <c r="A163" s="69"/>
      <c r="B163" s="69"/>
      <c r="C163" s="69"/>
      <c r="D163" s="69"/>
    </row>
    <row r="164" spans="1:4" s="68" customFormat="1" ht="16.5" customHeight="1">
      <c r="A164" s="69"/>
      <c r="B164" s="69"/>
      <c r="C164" s="69"/>
      <c r="D164" s="69"/>
    </row>
    <row r="165" spans="1:4" s="68" customFormat="1" ht="16.5" customHeight="1">
      <c r="A165" s="69"/>
      <c r="B165" s="69"/>
      <c r="C165" s="69"/>
      <c r="D165" s="69"/>
    </row>
    <row r="166" spans="1:4" s="68" customFormat="1" ht="16.5" customHeight="1">
      <c r="A166" s="69"/>
      <c r="B166" s="69"/>
      <c r="C166" s="69"/>
      <c r="D166" s="69"/>
    </row>
    <row r="167" spans="1:4" s="68" customFormat="1" ht="16.5" customHeight="1">
      <c r="A167" s="69"/>
      <c r="B167" s="69"/>
      <c r="C167" s="69"/>
      <c r="D167" s="69"/>
    </row>
    <row r="168" spans="1:4" s="68" customFormat="1" ht="16.5" customHeight="1">
      <c r="A168" s="69"/>
      <c r="B168" s="69"/>
      <c r="C168" s="69"/>
      <c r="D168" s="69"/>
    </row>
    <row r="169" spans="1:4" s="68" customFormat="1" ht="16.5" customHeight="1">
      <c r="A169" s="69"/>
      <c r="B169" s="69"/>
      <c r="C169" s="69"/>
      <c r="D169" s="69"/>
    </row>
    <row r="170" spans="1:4" s="68" customFormat="1" ht="16.5" customHeight="1">
      <c r="A170" s="69"/>
      <c r="B170" s="69"/>
      <c r="C170" s="69"/>
      <c r="D170" s="69"/>
    </row>
    <row r="171" spans="1:4" s="68" customFormat="1" ht="16.5" customHeight="1">
      <c r="A171" s="69"/>
      <c r="B171" s="69"/>
      <c r="C171" s="69"/>
      <c r="D171" s="69"/>
    </row>
    <row r="172" spans="1:4" s="68" customFormat="1" ht="16.5" customHeight="1">
      <c r="A172" s="69"/>
      <c r="B172" s="69"/>
      <c r="C172" s="69"/>
      <c r="D172" s="69"/>
    </row>
    <row r="173" spans="1:4" s="68" customFormat="1" ht="16.5" customHeight="1">
      <c r="A173" s="69"/>
      <c r="B173" s="69"/>
      <c r="C173" s="69"/>
      <c r="D173" s="69"/>
    </row>
    <row r="174" spans="1:4" s="68" customFormat="1" ht="16.5" customHeight="1">
      <c r="A174" s="69"/>
      <c r="B174" s="69"/>
      <c r="C174" s="69"/>
      <c r="D174" s="69"/>
    </row>
    <row r="175" spans="1:4" s="68" customFormat="1" ht="16.5" customHeight="1">
      <c r="A175" s="69"/>
      <c r="B175" s="69"/>
      <c r="C175" s="69"/>
      <c r="D175" s="69"/>
    </row>
    <row r="176" spans="1:4" s="68" customFormat="1" ht="16.5" customHeight="1">
      <c r="A176" s="69"/>
      <c r="B176" s="69"/>
      <c r="C176" s="69"/>
      <c r="D176" s="69"/>
    </row>
    <row r="177" spans="1:4" s="68" customFormat="1" ht="16.5" customHeight="1">
      <c r="A177" s="69"/>
      <c r="B177" s="69"/>
      <c r="C177" s="69"/>
      <c r="D177" s="69"/>
    </row>
    <row r="178" spans="1:4" s="68" customFormat="1" ht="16.5" customHeight="1">
      <c r="A178" s="69"/>
      <c r="B178" s="69"/>
      <c r="C178" s="69"/>
      <c r="D178" s="69"/>
    </row>
    <row r="179" spans="1:4" s="68" customFormat="1" ht="16.5" customHeight="1">
      <c r="A179" s="69"/>
      <c r="B179" s="69"/>
      <c r="C179" s="69"/>
      <c r="D179" s="69"/>
    </row>
    <row r="180" spans="1:4" s="68" customFormat="1" ht="16.5" customHeight="1">
      <c r="A180" s="69"/>
      <c r="B180" s="69"/>
      <c r="C180" s="69"/>
      <c r="D180" s="69"/>
    </row>
    <row r="181" spans="1:4" s="68" customFormat="1" ht="16.5" customHeight="1">
      <c r="A181" s="69"/>
      <c r="B181" s="69"/>
      <c r="C181" s="69"/>
      <c r="D181" s="69"/>
    </row>
    <row r="182" spans="1:4" s="68" customFormat="1" ht="16.5" customHeight="1">
      <c r="A182" s="69"/>
      <c r="B182" s="69"/>
      <c r="C182" s="69"/>
      <c r="D182" s="69"/>
    </row>
    <row r="183" spans="1:4" s="68" customFormat="1" ht="16.5" customHeight="1">
      <c r="A183" s="69"/>
      <c r="B183" s="69"/>
      <c r="C183" s="69"/>
      <c r="D183" s="69"/>
    </row>
    <row r="184" spans="1:4" s="68" customFormat="1" ht="16.5" customHeight="1">
      <c r="A184" s="69"/>
      <c r="B184" s="69"/>
      <c r="C184" s="69"/>
      <c r="D184" s="69"/>
    </row>
    <row r="185" spans="1:4" s="68" customFormat="1" ht="16.5" customHeight="1">
      <c r="A185" s="69"/>
      <c r="B185" s="69"/>
      <c r="C185" s="69"/>
      <c r="D185" s="69"/>
    </row>
    <row r="186" spans="1:4" s="68" customFormat="1" ht="16.5" customHeight="1">
      <c r="A186" s="69"/>
      <c r="B186" s="69"/>
      <c r="C186" s="69"/>
      <c r="D186" s="69"/>
    </row>
    <row r="187" spans="1:4" s="68" customFormat="1" ht="16.5" customHeight="1">
      <c r="A187" s="69"/>
      <c r="B187" s="69"/>
      <c r="C187" s="69"/>
      <c r="D187" s="69"/>
    </row>
    <row r="188" spans="1:4" s="68" customFormat="1" ht="16.5" customHeight="1">
      <c r="A188" s="69"/>
      <c r="B188" s="69"/>
      <c r="C188" s="69"/>
      <c r="D188" s="69"/>
    </row>
    <row r="189" spans="1:4" s="68" customFormat="1" ht="16.5" customHeight="1">
      <c r="A189" s="69"/>
      <c r="B189" s="69"/>
      <c r="C189" s="69"/>
      <c r="D189" s="69"/>
    </row>
    <row r="190" spans="1:4" s="68" customFormat="1" ht="16.5" customHeight="1">
      <c r="A190" s="69"/>
      <c r="B190" s="69"/>
      <c r="C190" s="69"/>
      <c r="D190" s="69"/>
    </row>
    <row r="191" spans="1:4" s="68" customFormat="1" ht="16.5" customHeight="1">
      <c r="A191" s="69"/>
      <c r="B191" s="69"/>
      <c r="C191" s="69"/>
      <c r="D191" s="69"/>
    </row>
    <row r="192" spans="1:4" s="68" customFormat="1" ht="16.5" customHeight="1">
      <c r="A192" s="69"/>
      <c r="B192" s="69"/>
      <c r="C192" s="69"/>
      <c r="D192" s="69"/>
    </row>
    <row r="193" spans="1:4" s="68" customFormat="1" ht="16.5" customHeight="1">
      <c r="A193" s="69"/>
      <c r="B193" s="69"/>
      <c r="C193" s="69"/>
      <c r="D193" s="69"/>
    </row>
    <row r="194" spans="1:4" s="68" customFormat="1" ht="16.5" customHeight="1">
      <c r="A194" s="69"/>
      <c r="B194" s="69"/>
      <c r="C194" s="69"/>
      <c r="D194" s="69"/>
    </row>
    <row r="195" spans="1:4" s="68" customFormat="1" ht="16.5" customHeight="1">
      <c r="A195" s="69"/>
      <c r="B195" s="69"/>
      <c r="C195" s="69"/>
      <c r="D195" s="69"/>
    </row>
    <row r="196" spans="1:4" s="68" customFormat="1" ht="16.5" customHeight="1">
      <c r="A196" s="69"/>
      <c r="B196" s="69"/>
      <c r="C196" s="69"/>
      <c r="D196" s="69"/>
    </row>
    <row r="197" spans="1:4" s="68" customFormat="1" ht="16.5" customHeight="1">
      <c r="A197" s="69"/>
      <c r="B197" s="69"/>
      <c r="C197" s="69"/>
      <c r="D197" s="69"/>
    </row>
    <row r="198" spans="1:4" s="68" customFormat="1" ht="16.5" customHeight="1">
      <c r="A198" s="69"/>
      <c r="B198" s="69"/>
      <c r="C198" s="69"/>
      <c r="D198" s="69"/>
    </row>
    <row r="199" spans="1:4" s="68" customFormat="1" ht="16.5" customHeight="1">
      <c r="A199" s="69"/>
      <c r="B199" s="69"/>
      <c r="C199" s="69"/>
      <c r="D199" s="69"/>
    </row>
    <row r="200" spans="1:4" s="68" customFormat="1" ht="16.5" customHeight="1">
      <c r="A200" s="69"/>
      <c r="B200" s="69"/>
      <c r="C200" s="69"/>
      <c r="D200" s="69"/>
    </row>
    <row r="201" spans="1:4" s="68" customFormat="1" ht="16.5" customHeight="1">
      <c r="A201" s="69"/>
      <c r="B201" s="69"/>
      <c r="C201" s="69"/>
      <c r="D201" s="69"/>
    </row>
    <row r="202" spans="1:4" s="68" customFormat="1" ht="16.5" customHeight="1">
      <c r="A202" s="69"/>
      <c r="B202" s="69"/>
      <c r="C202" s="69"/>
      <c r="D202" s="69"/>
    </row>
    <row r="203" spans="1:4" s="68" customFormat="1" ht="16.5" customHeight="1">
      <c r="A203" s="69"/>
      <c r="B203" s="69"/>
      <c r="C203" s="69"/>
      <c r="D203" s="69"/>
    </row>
    <row r="204" spans="1:4" s="68" customFormat="1" ht="16.5" customHeight="1">
      <c r="A204" s="69"/>
      <c r="B204" s="69"/>
      <c r="C204" s="69"/>
      <c r="D204" s="69"/>
    </row>
    <row r="205" spans="1:4" s="68" customFormat="1" ht="16.5" customHeight="1">
      <c r="A205" s="69"/>
      <c r="B205" s="69"/>
      <c r="C205" s="69"/>
      <c r="D205" s="69"/>
    </row>
    <row r="206" spans="1:4" s="68" customFormat="1" ht="16.5" customHeight="1">
      <c r="A206" s="69"/>
      <c r="B206" s="69"/>
      <c r="C206" s="69"/>
      <c r="D206" s="69"/>
    </row>
    <row r="207" spans="1:4" s="68" customFormat="1" ht="16.5" customHeight="1">
      <c r="A207" s="69"/>
      <c r="B207" s="69"/>
      <c r="C207" s="69"/>
      <c r="D207" s="69"/>
    </row>
    <row r="208" spans="1:4" s="68" customFormat="1" ht="16.5" customHeight="1">
      <c r="A208" s="69"/>
      <c r="B208" s="69"/>
      <c r="C208" s="69"/>
      <c r="D208" s="69"/>
    </row>
    <row r="209" spans="1:4" s="68" customFormat="1" ht="16.5" customHeight="1">
      <c r="A209" s="69"/>
      <c r="B209" s="69"/>
      <c r="C209" s="69"/>
      <c r="D209" s="69"/>
    </row>
    <row r="210" spans="1:4" s="68" customFormat="1" ht="16.5" customHeight="1">
      <c r="A210" s="69"/>
      <c r="B210" s="69"/>
      <c r="C210" s="69"/>
      <c r="D210" s="69"/>
    </row>
    <row r="211" spans="1:4" s="68" customFormat="1" ht="16.5" customHeight="1">
      <c r="A211" s="69"/>
      <c r="B211" s="69"/>
      <c r="C211" s="69"/>
      <c r="D211" s="69"/>
    </row>
    <row r="212" spans="1:4" s="68" customFormat="1" ht="16.5" customHeight="1">
      <c r="A212" s="69"/>
      <c r="B212" s="69"/>
      <c r="C212" s="69"/>
      <c r="D212" s="69"/>
    </row>
    <row r="213" spans="1:4" s="68" customFormat="1" ht="16.5" customHeight="1">
      <c r="A213" s="69"/>
      <c r="B213" s="69"/>
      <c r="C213" s="69"/>
      <c r="D213" s="69"/>
    </row>
    <row r="214" spans="1:4" s="68" customFormat="1" ht="16.5" customHeight="1">
      <c r="A214" s="69"/>
      <c r="B214" s="69"/>
      <c r="C214" s="69"/>
      <c r="D214" s="69"/>
    </row>
    <row r="215" spans="1:4" s="68" customFormat="1" ht="16.5" customHeight="1">
      <c r="A215" s="69"/>
      <c r="B215" s="69"/>
      <c r="C215" s="69"/>
      <c r="D215" s="69"/>
    </row>
    <row r="216" spans="1:4" s="68" customFormat="1" ht="16.5" customHeight="1">
      <c r="A216" s="69"/>
      <c r="B216" s="69"/>
      <c r="C216" s="69"/>
      <c r="D216" s="69"/>
    </row>
    <row r="217" spans="1:4" s="68" customFormat="1" ht="16.5" customHeight="1">
      <c r="A217" s="69"/>
      <c r="B217" s="69"/>
      <c r="C217" s="69"/>
      <c r="D217" s="69"/>
    </row>
  </sheetData>
  <mergeCells count="998">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R114:AT114"/>
    <mergeCell ref="AR112:AT112"/>
    <mergeCell ref="AF112:AH112"/>
    <mergeCell ref="AI112:AK112"/>
    <mergeCell ref="AO112:AQ112"/>
    <mergeCell ref="AO114:AQ114"/>
    <mergeCell ref="AR113:AT113"/>
    <mergeCell ref="AL113:AN113"/>
    <mergeCell ref="AL114:AN114"/>
    <mergeCell ref="AO113:AQ113"/>
    <mergeCell ref="AL112:AN112"/>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112:A114"/>
    <mergeCell ref="B112:D114"/>
    <mergeCell ref="E112:I114"/>
    <mergeCell ref="J112:M114"/>
    <mergeCell ref="A109:A111"/>
    <mergeCell ref="B109:D111"/>
    <mergeCell ref="E109:I111"/>
    <mergeCell ref="Q111:S111"/>
    <mergeCell ref="T111:V111"/>
    <mergeCell ref="Q110:S110"/>
    <mergeCell ref="T109:V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L77:AN77"/>
    <mergeCell ref="AF77:AH77"/>
    <mergeCell ref="AI77:AK77"/>
    <mergeCell ref="AC75:AE75"/>
    <mergeCell ref="AL75:AN75"/>
    <mergeCell ref="AF76:AH76"/>
    <mergeCell ref="AL76:AN76"/>
    <mergeCell ref="AC76:AE76"/>
    <mergeCell ref="AF75:AH75"/>
    <mergeCell ref="AR75:AT75"/>
    <mergeCell ref="Q76:S76"/>
    <mergeCell ref="T76:V76"/>
    <mergeCell ref="W76:Y76"/>
    <mergeCell ref="Z76:AB76"/>
    <mergeCell ref="Z75:AB75"/>
    <mergeCell ref="AO76:AQ76"/>
    <mergeCell ref="T75:V75"/>
    <mergeCell ref="W75:Y75"/>
    <mergeCell ref="AI76:AK76"/>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4:AT74"/>
    <mergeCell ref="AI74:AK74"/>
    <mergeCell ref="AL74:AN74"/>
    <mergeCell ref="AO73:AQ73"/>
    <mergeCell ref="AR73:AT73"/>
    <mergeCell ref="AI73:AK73"/>
    <mergeCell ref="AL73:AN73"/>
    <mergeCell ref="AC73:AE73"/>
    <mergeCell ref="AF73:AH73"/>
    <mergeCell ref="AR71:AT71"/>
    <mergeCell ref="AI72:AK72"/>
    <mergeCell ref="AF71:AH71"/>
    <mergeCell ref="AI71:AK71"/>
    <mergeCell ref="AL72:AN72"/>
    <mergeCell ref="AL71:AN71"/>
    <mergeCell ref="AC72:AE72"/>
    <mergeCell ref="AF72:AH72"/>
    <mergeCell ref="AR72:AT72"/>
    <mergeCell ref="AO72:AQ72"/>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4:AT64"/>
    <mergeCell ref="AL64:AN64"/>
    <mergeCell ref="AR65:AT65"/>
    <mergeCell ref="AI64:AK64"/>
    <mergeCell ref="AO63:AQ63"/>
    <mergeCell ref="AO64:AQ64"/>
    <mergeCell ref="AL65:AN65"/>
    <mergeCell ref="AO65:AQ65"/>
    <mergeCell ref="AI65:AK65"/>
    <mergeCell ref="AI63:AK63"/>
    <mergeCell ref="AL63:AN63"/>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R41:AT41"/>
    <mergeCell ref="AL41:AN41"/>
    <mergeCell ref="AI41:AK41"/>
    <mergeCell ref="AO40:AQ40"/>
    <mergeCell ref="AR40:AT40"/>
    <mergeCell ref="AL40:AN40"/>
    <mergeCell ref="AO41:AQ41"/>
    <mergeCell ref="AI40:AK40"/>
    <mergeCell ref="AO42:AQ42"/>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AC34:AE34"/>
    <mergeCell ref="AF34:AH34"/>
    <mergeCell ref="AL34:AN34"/>
    <mergeCell ref="AO33:AQ33"/>
    <mergeCell ref="AO34:AQ34"/>
    <mergeCell ref="AR34:AT34"/>
    <mergeCell ref="AL33:AN33"/>
    <mergeCell ref="Z34:AB34"/>
    <mergeCell ref="AF33:AH33"/>
    <mergeCell ref="AR33:AT33"/>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R30:AT30"/>
    <mergeCell ref="Q31:S31"/>
    <mergeCell ref="T31:V31"/>
    <mergeCell ref="W31:Y31"/>
    <mergeCell ref="Z31:AB31"/>
    <mergeCell ref="AC31:AE31"/>
    <mergeCell ref="AF30:AH30"/>
    <mergeCell ref="AI30:AK30"/>
    <mergeCell ref="W30:Y30"/>
    <mergeCell ref="AL30:AN30"/>
    <mergeCell ref="AO30:AQ30"/>
    <mergeCell ref="AR31:AT31"/>
    <mergeCell ref="T32:V32"/>
    <mergeCell ref="W32:Y32"/>
    <mergeCell ref="Z32:AB32"/>
    <mergeCell ref="AI31:AK31"/>
    <mergeCell ref="AL31:AN31"/>
    <mergeCell ref="AO31:AQ31"/>
    <mergeCell ref="AL32:AN32"/>
    <mergeCell ref="AR32:AT32"/>
    <mergeCell ref="AC32:AE32"/>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AR26:AT26"/>
    <mergeCell ref="AO25:AQ25"/>
    <mergeCell ref="AO28:AQ28"/>
    <mergeCell ref="AR28:AT28"/>
    <mergeCell ref="AR27:AT27"/>
    <mergeCell ref="AR29:AT29"/>
    <mergeCell ref="AO29:AQ29"/>
    <mergeCell ref="AL29:AN29"/>
    <mergeCell ref="AO27:AQ27"/>
    <mergeCell ref="AL27:AN27"/>
    <mergeCell ref="AL28:AN28"/>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Z20:AB20"/>
    <mergeCell ref="AC20:AE20"/>
    <mergeCell ref="AF19:AH19"/>
    <mergeCell ref="AI20:AK20"/>
    <mergeCell ref="AF20:AH20"/>
    <mergeCell ref="AC19:AE19"/>
    <mergeCell ref="AI19:AK19"/>
    <mergeCell ref="AL19:AN19"/>
    <mergeCell ref="AO20:AQ20"/>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委員会事業内訳表</vt:lpstr>
      <vt:lpstr>委員会事業費集計</vt:lpstr>
      <vt:lpstr>マトリックス収支予算(配賦前）</vt:lpstr>
      <vt:lpstr>マトリックス収支予算(配賦後)</vt:lpstr>
      <vt:lpstr>メンバー人員割合</vt:lpstr>
      <vt:lpstr>役員報酬配賦</vt:lpstr>
      <vt:lpstr>給料手当按分</vt:lpstr>
      <vt:lpstr>諸経費按分</vt:lpstr>
      <vt:lpstr>E(2)-1</vt:lpstr>
      <vt:lpstr>E(2)-2</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masashi</dc:creator>
  <cp:lastModifiedBy>中島</cp:lastModifiedBy>
  <cp:lastPrinted>2022-12-06T19:34:50Z</cp:lastPrinted>
  <dcterms:created xsi:type="dcterms:W3CDTF">2010-01-04T06:03:00Z</dcterms:created>
  <dcterms:modified xsi:type="dcterms:W3CDTF">2024-12-10T08:31:49Z</dcterms:modified>
</cp:coreProperties>
</file>